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opatek\Box\UCANR-NicheMarketProject_Klopatek\Sheep\Economics\"/>
    </mc:Choice>
  </mc:AlternateContent>
  <bookViews>
    <workbookView xWindow="0" yWindow="0" windowWidth="25125" windowHeight="11835" activeTab="1"/>
  </bookViews>
  <sheets>
    <sheet name="Comparisons" sheetId="5" r:id="rId1"/>
    <sheet name="Profit compare" sheetId="14" r:id="rId2"/>
    <sheet name="Finishing" sheetId="3" r:id="rId3"/>
    <sheet name="Calculations" sheetId="15" r:id="rId4"/>
    <sheet name="ADG_FG templates" sheetId="10" r:id="rId5"/>
  </sheets>
  <calcPr calcId="1790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4" l="1"/>
  <c r="E4" i="14"/>
  <c r="F4" i="14"/>
  <c r="G4" i="14"/>
  <c r="H4" i="14"/>
  <c r="I4" i="14"/>
  <c r="J4" i="14"/>
  <c r="K4" i="14"/>
  <c r="D5" i="14"/>
  <c r="E5" i="14"/>
  <c r="F5" i="14"/>
  <c r="G5" i="14"/>
  <c r="H5" i="14"/>
  <c r="I5" i="14"/>
  <c r="J5" i="14"/>
  <c r="K5" i="14"/>
  <c r="D6" i="14"/>
  <c r="E6" i="14"/>
  <c r="F6" i="14"/>
  <c r="G6" i="14"/>
  <c r="H6" i="14"/>
  <c r="I6" i="14"/>
  <c r="J6" i="14"/>
  <c r="K6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E3" i="14"/>
  <c r="F3" i="14"/>
  <c r="G3" i="14"/>
  <c r="H3" i="14"/>
  <c r="I3" i="14"/>
  <c r="J3" i="14"/>
  <c r="K3" i="14"/>
  <c r="D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3" i="14"/>
  <c r="E44" i="14"/>
  <c r="F44" i="14"/>
  <c r="G44" i="14"/>
  <c r="H44" i="14"/>
  <c r="I44" i="14"/>
  <c r="J44" i="14"/>
  <c r="K44" i="14"/>
  <c r="D44" i="14"/>
  <c r="E43" i="14"/>
  <c r="F43" i="14"/>
  <c r="G43" i="14"/>
  <c r="H43" i="14"/>
  <c r="I43" i="14"/>
  <c r="J43" i="14"/>
  <c r="K43" i="14"/>
  <c r="D43" i="14"/>
  <c r="E42" i="14"/>
  <c r="F42" i="14"/>
  <c r="G42" i="14"/>
  <c r="H42" i="14"/>
  <c r="I42" i="14"/>
  <c r="J42" i="14"/>
  <c r="K42" i="14"/>
  <c r="D42" i="14"/>
  <c r="B44" i="14"/>
  <c r="B43" i="14"/>
  <c r="B42" i="14"/>
  <c r="E27" i="5"/>
  <c r="E26" i="5"/>
  <c r="E9" i="15"/>
  <c r="E29" i="5"/>
  <c r="E28" i="5"/>
  <c r="E10" i="15"/>
  <c r="E11" i="15"/>
  <c r="E12" i="15"/>
  <c r="E13" i="15"/>
  <c r="E16" i="5"/>
  <c r="E17" i="5"/>
  <c r="E33" i="5"/>
  <c r="E34" i="5"/>
  <c r="E18" i="15"/>
  <c r="E18" i="5"/>
  <c r="E19" i="5"/>
  <c r="E19" i="15"/>
  <c r="E21" i="15"/>
  <c r="E37" i="14"/>
  <c r="F27" i="5"/>
  <c r="F26" i="5"/>
  <c r="F9" i="15"/>
  <c r="F29" i="5"/>
  <c r="F28" i="5"/>
  <c r="F10" i="15"/>
  <c r="F11" i="15"/>
  <c r="F12" i="15"/>
  <c r="F13" i="15"/>
  <c r="F16" i="5"/>
  <c r="F17" i="5"/>
  <c r="F33" i="5"/>
  <c r="F34" i="5"/>
  <c r="F18" i="15"/>
  <c r="F18" i="5"/>
  <c r="F19" i="5"/>
  <c r="F19" i="15"/>
  <c r="F21" i="15"/>
  <c r="F37" i="14"/>
  <c r="G27" i="5"/>
  <c r="G26" i="5"/>
  <c r="G9" i="15"/>
  <c r="G29" i="5"/>
  <c r="G28" i="5"/>
  <c r="G10" i="15"/>
  <c r="G11" i="15"/>
  <c r="G12" i="15"/>
  <c r="G13" i="15"/>
  <c r="G16" i="5"/>
  <c r="G17" i="5"/>
  <c r="G33" i="5"/>
  <c r="G34" i="5"/>
  <c r="G18" i="15"/>
  <c r="G18" i="5"/>
  <c r="G19" i="5"/>
  <c r="G19" i="15"/>
  <c r="G21" i="15"/>
  <c r="G37" i="14"/>
  <c r="H27" i="5"/>
  <c r="H26" i="5"/>
  <c r="H9" i="15"/>
  <c r="H29" i="5"/>
  <c r="H28" i="5"/>
  <c r="H10" i="15"/>
  <c r="H11" i="15"/>
  <c r="H12" i="15"/>
  <c r="H13" i="15"/>
  <c r="H16" i="5"/>
  <c r="H17" i="5"/>
  <c r="H33" i="5"/>
  <c r="H34" i="5"/>
  <c r="H18" i="15"/>
  <c r="H18" i="5"/>
  <c r="H19" i="5"/>
  <c r="H19" i="15"/>
  <c r="H21" i="15"/>
  <c r="H37" i="14"/>
  <c r="I27" i="5"/>
  <c r="I26" i="5"/>
  <c r="I9" i="15"/>
  <c r="I29" i="5"/>
  <c r="I28" i="5"/>
  <c r="I10" i="15"/>
  <c r="I11" i="15"/>
  <c r="I12" i="15"/>
  <c r="I13" i="15"/>
  <c r="I16" i="5"/>
  <c r="I17" i="5"/>
  <c r="I33" i="5"/>
  <c r="I34" i="5"/>
  <c r="I18" i="15"/>
  <c r="I18" i="5"/>
  <c r="I19" i="5"/>
  <c r="I19" i="15"/>
  <c r="I21" i="15"/>
  <c r="I37" i="14"/>
  <c r="J27" i="5"/>
  <c r="J26" i="5"/>
  <c r="J9" i="15"/>
  <c r="J29" i="5"/>
  <c r="J28" i="5"/>
  <c r="J10" i="15"/>
  <c r="J11" i="15"/>
  <c r="J12" i="15"/>
  <c r="J13" i="15"/>
  <c r="J16" i="5"/>
  <c r="J17" i="5"/>
  <c r="J33" i="5"/>
  <c r="J34" i="5"/>
  <c r="J18" i="15"/>
  <c r="J18" i="5"/>
  <c r="J19" i="5"/>
  <c r="J19" i="15"/>
  <c r="J21" i="15"/>
  <c r="J37" i="14"/>
  <c r="K27" i="5"/>
  <c r="K26" i="5"/>
  <c r="K9" i="15"/>
  <c r="K29" i="5"/>
  <c r="K28" i="5"/>
  <c r="K10" i="15"/>
  <c r="K11" i="15"/>
  <c r="K12" i="15"/>
  <c r="K13" i="15"/>
  <c r="K16" i="5"/>
  <c r="K17" i="5"/>
  <c r="K33" i="5"/>
  <c r="K34" i="5"/>
  <c r="K18" i="15"/>
  <c r="K18" i="5"/>
  <c r="K19" i="5"/>
  <c r="K19" i="15"/>
  <c r="K21" i="15"/>
  <c r="K37" i="14"/>
  <c r="D27" i="5"/>
  <c r="D26" i="5"/>
  <c r="D9" i="15"/>
  <c r="D29" i="5"/>
  <c r="D28" i="5"/>
  <c r="D10" i="15"/>
  <c r="D11" i="15"/>
  <c r="D12" i="15"/>
  <c r="D13" i="15"/>
  <c r="D16" i="5"/>
  <c r="D17" i="5"/>
  <c r="D33" i="5"/>
  <c r="D34" i="5"/>
  <c r="D18" i="15"/>
  <c r="D18" i="5"/>
  <c r="D19" i="5"/>
  <c r="D19" i="15"/>
  <c r="D21" i="15"/>
  <c r="D37" i="14"/>
  <c r="B9" i="15"/>
  <c r="B10" i="15"/>
  <c r="B11" i="15"/>
  <c r="B12" i="15"/>
  <c r="B13" i="15"/>
  <c r="B18" i="15"/>
  <c r="B19" i="15"/>
  <c r="B21" i="15"/>
  <c r="B37" i="14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D32" i="5"/>
  <c r="B36" i="15"/>
  <c r="B28" i="15"/>
  <c r="B31" i="15"/>
  <c r="B14" i="15"/>
  <c r="T34" i="5"/>
  <c r="N34" i="5"/>
  <c r="O34" i="5"/>
  <c r="P34" i="5"/>
  <c r="Q34" i="5"/>
  <c r="R34" i="5"/>
  <c r="S34" i="5"/>
  <c r="M34" i="5"/>
  <c r="G6" i="15"/>
  <c r="K6" i="15"/>
  <c r="M33" i="5"/>
  <c r="E32" i="5"/>
  <c r="F32" i="5"/>
  <c r="D6" i="15"/>
  <c r="H6" i="15"/>
  <c r="I6" i="15"/>
  <c r="E6" i="15"/>
  <c r="R33" i="5"/>
  <c r="Q33" i="5"/>
  <c r="T33" i="5"/>
  <c r="P33" i="5"/>
  <c r="N33" i="5"/>
  <c r="J6" i="15"/>
  <c r="F6" i="15"/>
  <c r="S33" i="5"/>
  <c r="O33" i="5"/>
  <c r="M29" i="5"/>
  <c r="N29" i="5"/>
  <c r="O29" i="5"/>
  <c r="P29" i="5"/>
  <c r="Q29" i="5"/>
  <c r="R29" i="5"/>
  <c r="S29" i="5"/>
  <c r="T29" i="5"/>
  <c r="M28" i="5"/>
  <c r="Q28" i="5"/>
  <c r="M26" i="5"/>
  <c r="N26" i="5"/>
  <c r="O26" i="5"/>
  <c r="P26" i="5"/>
  <c r="Q26" i="5"/>
  <c r="R26" i="5"/>
  <c r="S26" i="5"/>
  <c r="T26" i="5"/>
  <c r="B17" i="15"/>
  <c r="B41" i="14"/>
  <c r="B23" i="15"/>
  <c r="B16" i="15"/>
  <c r="O28" i="5"/>
  <c r="S28" i="5"/>
  <c r="T28" i="5"/>
  <c r="R28" i="5"/>
  <c r="P28" i="5"/>
  <c r="N28" i="5"/>
  <c r="B6" i="15"/>
  <c r="B8" i="15"/>
  <c r="B5" i="15"/>
  <c r="B3" i="15"/>
  <c r="B2" i="15"/>
  <c r="B39" i="14"/>
  <c r="B38" i="14"/>
  <c r="B24" i="15"/>
  <c r="B7" i="15"/>
  <c r="B4" i="15"/>
  <c r="D8" i="15"/>
  <c r="E8" i="15"/>
  <c r="D13" i="5"/>
  <c r="M13" i="5"/>
  <c r="E13" i="5"/>
  <c r="F13" i="5"/>
  <c r="G13" i="5"/>
  <c r="P13" i="5"/>
  <c r="H13" i="5"/>
  <c r="M17" i="5"/>
  <c r="O17" i="5"/>
  <c r="P17" i="5"/>
  <c r="Q17" i="5"/>
  <c r="E5" i="15"/>
  <c r="H5" i="15"/>
  <c r="D38" i="5"/>
  <c r="B4" i="3"/>
  <c r="A97" i="14"/>
  <c r="K39" i="5"/>
  <c r="K4" i="5"/>
  <c r="K3" i="5"/>
  <c r="T3" i="5"/>
  <c r="E140" i="3"/>
  <c r="F140" i="3"/>
  <c r="G140" i="3"/>
  <c r="K49" i="14"/>
  <c r="P141" i="3"/>
  <c r="L141" i="3"/>
  <c r="M141" i="3"/>
  <c r="J141" i="3"/>
  <c r="J140" i="3"/>
  <c r="S140" i="3"/>
  <c r="S141" i="3"/>
  <c r="J142" i="3"/>
  <c r="S142" i="3"/>
  <c r="J143" i="3"/>
  <c r="S143" i="3"/>
  <c r="J144" i="3"/>
  <c r="S144" i="3"/>
  <c r="J145" i="3"/>
  <c r="S145" i="3"/>
  <c r="J146" i="3"/>
  <c r="S146" i="3"/>
  <c r="J147" i="3"/>
  <c r="S147" i="3"/>
  <c r="J148" i="3"/>
  <c r="S148" i="3"/>
  <c r="J149" i="3"/>
  <c r="S149" i="3"/>
  <c r="J150" i="3"/>
  <c r="S150" i="3"/>
  <c r="J151" i="3"/>
  <c r="S151" i="3"/>
  <c r="J152" i="3"/>
  <c r="S152" i="3"/>
  <c r="J153" i="3"/>
  <c r="S153" i="3"/>
  <c r="J154" i="3"/>
  <c r="S154" i="3"/>
  <c r="K141" i="3"/>
  <c r="E141" i="3"/>
  <c r="K140" i="3"/>
  <c r="K20" i="5"/>
  <c r="N141" i="3"/>
  <c r="O141" i="3"/>
  <c r="H141" i="3"/>
  <c r="H140" i="3"/>
  <c r="Q140" i="3"/>
  <c r="Q141" i="3"/>
  <c r="H142" i="3"/>
  <c r="Q142" i="3"/>
  <c r="H143" i="3"/>
  <c r="Q143" i="3"/>
  <c r="H144" i="3"/>
  <c r="Q144" i="3"/>
  <c r="H145" i="3"/>
  <c r="Q145" i="3"/>
  <c r="H146" i="3"/>
  <c r="Q146" i="3"/>
  <c r="H147" i="3"/>
  <c r="Q147" i="3"/>
  <c r="H148" i="3"/>
  <c r="Q148" i="3"/>
  <c r="H149" i="3"/>
  <c r="Q149" i="3"/>
  <c r="H150" i="3"/>
  <c r="Q150" i="3"/>
  <c r="H151" i="3"/>
  <c r="Q151" i="3"/>
  <c r="H152" i="3"/>
  <c r="Q152" i="3"/>
  <c r="H153" i="3"/>
  <c r="Q153" i="3"/>
  <c r="H154" i="3"/>
  <c r="Q154" i="3"/>
  <c r="I141" i="3"/>
  <c r="I140" i="3"/>
  <c r="R140" i="3"/>
  <c r="R141" i="3"/>
  <c r="K12" i="5"/>
  <c r="K13" i="5"/>
  <c r="K5" i="15"/>
  <c r="K15" i="5"/>
  <c r="K14" i="5"/>
  <c r="T14" i="5"/>
  <c r="K5" i="5"/>
  <c r="K6" i="5"/>
  <c r="K7" i="5"/>
  <c r="K8" i="5"/>
  <c r="K9" i="5"/>
  <c r="K10" i="5"/>
  <c r="K22" i="5"/>
  <c r="K21" i="5"/>
  <c r="K23" i="5"/>
  <c r="T23" i="5"/>
  <c r="K24" i="5"/>
  <c r="K31" i="5"/>
  <c r="K32" i="5"/>
  <c r="K30" i="5"/>
  <c r="K36" i="15"/>
  <c r="K35" i="5"/>
  <c r="T35" i="5"/>
  <c r="K36" i="5"/>
  <c r="K40" i="5"/>
  <c r="F141" i="3"/>
  <c r="G141" i="3"/>
  <c r="P142" i="3"/>
  <c r="L142" i="3"/>
  <c r="M142" i="3"/>
  <c r="K142" i="3"/>
  <c r="E142" i="3"/>
  <c r="N142" i="3"/>
  <c r="O142" i="3"/>
  <c r="K41" i="5"/>
  <c r="F142" i="3"/>
  <c r="G142" i="3"/>
  <c r="P143" i="3"/>
  <c r="L143" i="3"/>
  <c r="M143" i="3"/>
  <c r="K143" i="3"/>
  <c r="E143" i="3"/>
  <c r="N143" i="3"/>
  <c r="O143" i="3"/>
  <c r="I143" i="3"/>
  <c r="R143" i="3"/>
  <c r="K42" i="5"/>
  <c r="F143" i="3"/>
  <c r="G143" i="3"/>
  <c r="P144" i="3"/>
  <c r="L144" i="3"/>
  <c r="M144" i="3"/>
  <c r="K144" i="3"/>
  <c r="E144" i="3"/>
  <c r="N144" i="3"/>
  <c r="O144" i="3"/>
  <c r="I144" i="3"/>
  <c r="R144" i="3"/>
  <c r="K43" i="5"/>
  <c r="F144" i="3"/>
  <c r="G144" i="3"/>
  <c r="P145" i="3"/>
  <c r="L145" i="3"/>
  <c r="M145" i="3"/>
  <c r="K145" i="3"/>
  <c r="E145" i="3"/>
  <c r="N145" i="3"/>
  <c r="O145" i="3"/>
  <c r="I145" i="3"/>
  <c r="R145" i="3"/>
  <c r="K44" i="5"/>
  <c r="F145" i="3"/>
  <c r="G145" i="3"/>
  <c r="P146" i="3"/>
  <c r="L146" i="3"/>
  <c r="M146" i="3"/>
  <c r="K146" i="3"/>
  <c r="E146" i="3"/>
  <c r="N146" i="3"/>
  <c r="O146" i="3"/>
  <c r="I146" i="3"/>
  <c r="R146" i="3"/>
  <c r="K45" i="5"/>
  <c r="F146" i="3"/>
  <c r="G146" i="3"/>
  <c r="P147" i="3"/>
  <c r="L147" i="3"/>
  <c r="M147" i="3"/>
  <c r="K147" i="3"/>
  <c r="E147" i="3"/>
  <c r="N147" i="3"/>
  <c r="O147" i="3"/>
  <c r="I147" i="3"/>
  <c r="R147" i="3"/>
  <c r="K46" i="5"/>
  <c r="F147" i="3"/>
  <c r="G147" i="3"/>
  <c r="P148" i="3"/>
  <c r="L148" i="3"/>
  <c r="M148" i="3"/>
  <c r="K148" i="3"/>
  <c r="E148" i="3"/>
  <c r="N148" i="3"/>
  <c r="O148" i="3"/>
  <c r="I148" i="3"/>
  <c r="R148" i="3"/>
  <c r="K47" i="5"/>
  <c r="F148" i="3"/>
  <c r="G148" i="3"/>
  <c r="P149" i="3"/>
  <c r="L149" i="3"/>
  <c r="M149" i="3"/>
  <c r="K149" i="3"/>
  <c r="E149" i="3"/>
  <c r="N149" i="3"/>
  <c r="O149" i="3"/>
  <c r="I149" i="3"/>
  <c r="R149" i="3"/>
  <c r="K48" i="5"/>
  <c r="F149" i="3"/>
  <c r="G149" i="3"/>
  <c r="P150" i="3"/>
  <c r="L150" i="3"/>
  <c r="M150" i="3"/>
  <c r="K150" i="3"/>
  <c r="E150" i="3"/>
  <c r="N150" i="3"/>
  <c r="O150" i="3"/>
  <c r="I150" i="3"/>
  <c r="R150" i="3"/>
  <c r="K49" i="5"/>
  <c r="F150" i="3"/>
  <c r="G150" i="3"/>
  <c r="P151" i="3"/>
  <c r="L151" i="3"/>
  <c r="M151" i="3"/>
  <c r="K151" i="3"/>
  <c r="E151" i="3"/>
  <c r="N151" i="3"/>
  <c r="O151" i="3"/>
  <c r="I151" i="3"/>
  <c r="R151" i="3"/>
  <c r="K50" i="5"/>
  <c r="F151" i="3"/>
  <c r="G151" i="3"/>
  <c r="P152" i="3"/>
  <c r="L152" i="3"/>
  <c r="M152" i="3"/>
  <c r="K152" i="3"/>
  <c r="E152" i="3"/>
  <c r="N152" i="3"/>
  <c r="O152" i="3"/>
  <c r="I152" i="3"/>
  <c r="R152" i="3"/>
  <c r="K51" i="5"/>
  <c r="F152" i="3"/>
  <c r="G152" i="3"/>
  <c r="P153" i="3"/>
  <c r="L153" i="3"/>
  <c r="M153" i="3"/>
  <c r="K153" i="3"/>
  <c r="E153" i="3"/>
  <c r="N153" i="3"/>
  <c r="O153" i="3"/>
  <c r="I153" i="3"/>
  <c r="R153" i="3"/>
  <c r="K52" i="5"/>
  <c r="F153" i="3"/>
  <c r="G153" i="3"/>
  <c r="P154" i="3"/>
  <c r="L154" i="3"/>
  <c r="M154" i="3"/>
  <c r="K154" i="3"/>
  <c r="N154" i="3"/>
  <c r="O154" i="3"/>
  <c r="I154" i="3"/>
  <c r="R154" i="3"/>
  <c r="K38" i="5"/>
  <c r="P140" i="3"/>
  <c r="L140" i="3"/>
  <c r="M140" i="3"/>
  <c r="N140" i="3"/>
  <c r="O140" i="3"/>
  <c r="J39" i="5"/>
  <c r="J4" i="5"/>
  <c r="J3" i="5"/>
  <c r="B123" i="3"/>
  <c r="E123" i="3"/>
  <c r="F123" i="3"/>
  <c r="G123" i="3"/>
  <c r="J49" i="14"/>
  <c r="P124" i="3"/>
  <c r="L124" i="3"/>
  <c r="M124" i="3"/>
  <c r="J124" i="3"/>
  <c r="J123" i="3"/>
  <c r="S123" i="3"/>
  <c r="S124" i="3"/>
  <c r="K124" i="3"/>
  <c r="E124" i="3"/>
  <c r="K123" i="3"/>
  <c r="J20" i="5"/>
  <c r="S20" i="5"/>
  <c r="N124" i="3"/>
  <c r="O124" i="3"/>
  <c r="H124" i="3"/>
  <c r="H123" i="3"/>
  <c r="Q123" i="3"/>
  <c r="I124" i="3"/>
  <c r="I123" i="3"/>
  <c r="R123" i="3"/>
  <c r="R124" i="3"/>
  <c r="J12" i="5"/>
  <c r="J13" i="5"/>
  <c r="J28" i="15"/>
  <c r="J5" i="15"/>
  <c r="J15" i="5"/>
  <c r="J14" i="5"/>
  <c r="J5" i="5"/>
  <c r="J6" i="5"/>
  <c r="J7" i="5"/>
  <c r="J2" i="15"/>
  <c r="J8" i="5"/>
  <c r="J9" i="5"/>
  <c r="J10" i="5"/>
  <c r="J8" i="15"/>
  <c r="J22" i="5"/>
  <c r="J21" i="5"/>
  <c r="S21" i="5"/>
  <c r="J23" i="5"/>
  <c r="J24" i="5"/>
  <c r="J31" i="5"/>
  <c r="J32" i="5"/>
  <c r="J30" i="5"/>
  <c r="J36" i="15"/>
  <c r="J35" i="5"/>
  <c r="J36" i="5"/>
  <c r="S36" i="5"/>
  <c r="J40" i="5"/>
  <c r="F124" i="3"/>
  <c r="G124" i="3"/>
  <c r="P125" i="3"/>
  <c r="L125" i="3"/>
  <c r="M125" i="3"/>
  <c r="J125" i="3"/>
  <c r="S125" i="3"/>
  <c r="K125" i="3"/>
  <c r="E125" i="3"/>
  <c r="N125" i="3"/>
  <c r="O125" i="3"/>
  <c r="H125" i="3"/>
  <c r="J41" i="5"/>
  <c r="F125" i="3"/>
  <c r="G125" i="3"/>
  <c r="P126" i="3"/>
  <c r="L126" i="3"/>
  <c r="M126" i="3"/>
  <c r="J126" i="3"/>
  <c r="K126" i="3"/>
  <c r="E126" i="3"/>
  <c r="N126" i="3"/>
  <c r="O126" i="3"/>
  <c r="H126" i="3"/>
  <c r="I126" i="3"/>
  <c r="R126" i="3"/>
  <c r="J42" i="5"/>
  <c r="F126" i="3"/>
  <c r="G126" i="3"/>
  <c r="P127" i="3"/>
  <c r="L127" i="3"/>
  <c r="M127" i="3"/>
  <c r="J127" i="3"/>
  <c r="K127" i="3"/>
  <c r="E127" i="3"/>
  <c r="N127" i="3"/>
  <c r="O127" i="3"/>
  <c r="H127" i="3"/>
  <c r="I127" i="3"/>
  <c r="J43" i="5"/>
  <c r="F127" i="3"/>
  <c r="G127" i="3"/>
  <c r="P128" i="3"/>
  <c r="L128" i="3"/>
  <c r="M128" i="3"/>
  <c r="J128" i="3"/>
  <c r="K128" i="3"/>
  <c r="E128" i="3"/>
  <c r="N128" i="3"/>
  <c r="O128" i="3"/>
  <c r="H128" i="3"/>
  <c r="I128" i="3"/>
  <c r="J44" i="5"/>
  <c r="F128" i="3"/>
  <c r="G128" i="3"/>
  <c r="P129" i="3"/>
  <c r="L129" i="3"/>
  <c r="M129" i="3"/>
  <c r="J129" i="3"/>
  <c r="K129" i="3"/>
  <c r="E129" i="3"/>
  <c r="N129" i="3"/>
  <c r="O129" i="3"/>
  <c r="H129" i="3"/>
  <c r="I129" i="3"/>
  <c r="J45" i="5"/>
  <c r="F129" i="3"/>
  <c r="G129" i="3"/>
  <c r="P130" i="3"/>
  <c r="L130" i="3"/>
  <c r="M130" i="3"/>
  <c r="J130" i="3"/>
  <c r="K130" i="3"/>
  <c r="E130" i="3"/>
  <c r="N130" i="3"/>
  <c r="O130" i="3"/>
  <c r="H130" i="3"/>
  <c r="I130" i="3"/>
  <c r="J46" i="5"/>
  <c r="F130" i="3"/>
  <c r="G130" i="3"/>
  <c r="P131" i="3"/>
  <c r="L131" i="3"/>
  <c r="M131" i="3"/>
  <c r="J131" i="3"/>
  <c r="K131" i="3"/>
  <c r="E131" i="3"/>
  <c r="N131" i="3"/>
  <c r="O131" i="3"/>
  <c r="H131" i="3"/>
  <c r="I131" i="3"/>
  <c r="J47" i="5"/>
  <c r="F131" i="3"/>
  <c r="G131" i="3"/>
  <c r="P132" i="3"/>
  <c r="L132" i="3"/>
  <c r="M132" i="3"/>
  <c r="J132" i="3"/>
  <c r="K132" i="3"/>
  <c r="E132" i="3"/>
  <c r="N132" i="3"/>
  <c r="O132" i="3"/>
  <c r="H132" i="3"/>
  <c r="I132" i="3"/>
  <c r="J48" i="5"/>
  <c r="F132" i="3"/>
  <c r="G132" i="3"/>
  <c r="P133" i="3"/>
  <c r="L133" i="3"/>
  <c r="M133" i="3"/>
  <c r="J133" i="3"/>
  <c r="K133" i="3"/>
  <c r="E133" i="3"/>
  <c r="N133" i="3"/>
  <c r="O133" i="3"/>
  <c r="H133" i="3"/>
  <c r="I133" i="3"/>
  <c r="J49" i="5"/>
  <c r="F133" i="3"/>
  <c r="G133" i="3"/>
  <c r="P134" i="3"/>
  <c r="L134" i="3"/>
  <c r="M134" i="3"/>
  <c r="J134" i="3"/>
  <c r="K134" i="3"/>
  <c r="E134" i="3"/>
  <c r="N134" i="3"/>
  <c r="O134" i="3"/>
  <c r="H134" i="3"/>
  <c r="I134" i="3"/>
  <c r="J50" i="5"/>
  <c r="F134" i="3"/>
  <c r="G134" i="3"/>
  <c r="P135" i="3"/>
  <c r="L135" i="3"/>
  <c r="M135" i="3"/>
  <c r="J135" i="3"/>
  <c r="K135" i="3"/>
  <c r="E135" i="3"/>
  <c r="N135" i="3"/>
  <c r="O135" i="3"/>
  <c r="H135" i="3"/>
  <c r="I135" i="3"/>
  <c r="J51" i="5"/>
  <c r="F135" i="3"/>
  <c r="G135" i="3"/>
  <c r="P136" i="3"/>
  <c r="L136" i="3"/>
  <c r="M136" i="3"/>
  <c r="J136" i="3"/>
  <c r="K136" i="3"/>
  <c r="E136" i="3"/>
  <c r="N136" i="3"/>
  <c r="O136" i="3"/>
  <c r="H136" i="3"/>
  <c r="I136" i="3"/>
  <c r="J52" i="5"/>
  <c r="F136" i="3"/>
  <c r="G136" i="3"/>
  <c r="P137" i="3"/>
  <c r="L137" i="3"/>
  <c r="M137" i="3"/>
  <c r="J137" i="3"/>
  <c r="K137" i="3"/>
  <c r="N137" i="3"/>
  <c r="O137" i="3"/>
  <c r="H137" i="3"/>
  <c r="I137" i="3"/>
  <c r="J38" i="5"/>
  <c r="P123" i="3"/>
  <c r="L123" i="3"/>
  <c r="M123" i="3"/>
  <c r="N123" i="3"/>
  <c r="O123" i="3"/>
  <c r="I39" i="5"/>
  <c r="I4" i="5"/>
  <c r="I3" i="5"/>
  <c r="R3" i="5"/>
  <c r="E106" i="3"/>
  <c r="F106" i="3"/>
  <c r="G106" i="3"/>
  <c r="I49" i="14"/>
  <c r="P107" i="3"/>
  <c r="L107" i="3"/>
  <c r="M107" i="3"/>
  <c r="J107" i="3"/>
  <c r="J106" i="3"/>
  <c r="S106" i="3"/>
  <c r="S107" i="3"/>
  <c r="J108" i="3"/>
  <c r="S108" i="3"/>
  <c r="K107" i="3"/>
  <c r="E107" i="3"/>
  <c r="K106" i="3"/>
  <c r="I20" i="5"/>
  <c r="N107" i="3"/>
  <c r="O107" i="3"/>
  <c r="H107" i="3"/>
  <c r="H106" i="3"/>
  <c r="Q106" i="3"/>
  <c r="Q107" i="3"/>
  <c r="I107" i="3"/>
  <c r="I106" i="3"/>
  <c r="R106" i="3"/>
  <c r="R107" i="3"/>
  <c r="I12" i="5"/>
  <c r="I13" i="5"/>
  <c r="I15" i="5"/>
  <c r="I14" i="5"/>
  <c r="I5" i="5"/>
  <c r="I6" i="5"/>
  <c r="I7" i="5"/>
  <c r="R7" i="5"/>
  <c r="I8" i="5"/>
  <c r="I9" i="5"/>
  <c r="I10" i="5"/>
  <c r="I3" i="15"/>
  <c r="I22" i="5"/>
  <c r="I21" i="5"/>
  <c r="I23" i="5"/>
  <c r="I24" i="5"/>
  <c r="I31" i="5"/>
  <c r="I32" i="5"/>
  <c r="I14" i="15"/>
  <c r="I30" i="5"/>
  <c r="R30" i="5"/>
  <c r="I35" i="5"/>
  <c r="I36" i="5"/>
  <c r="R36" i="5"/>
  <c r="I40" i="5"/>
  <c r="F107" i="3"/>
  <c r="G107" i="3"/>
  <c r="P108" i="3"/>
  <c r="L108" i="3"/>
  <c r="M108" i="3"/>
  <c r="K108" i="3"/>
  <c r="E108" i="3"/>
  <c r="N108" i="3"/>
  <c r="O108" i="3"/>
  <c r="H108" i="3"/>
  <c r="Q108" i="3"/>
  <c r="H109" i="3"/>
  <c r="Q109" i="3"/>
  <c r="H110" i="3"/>
  <c r="Q110" i="3"/>
  <c r="H111" i="3"/>
  <c r="Q111" i="3"/>
  <c r="H112" i="3"/>
  <c r="Q112" i="3"/>
  <c r="H113" i="3"/>
  <c r="Q113" i="3"/>
  <c r="H114" i="3"/>
  <c r="Q114" i="3"/>
  <c r="H115" i="3"/>
  <c r="Q115" i="3"/>
  <c r="H116" i="3"/>
  <c r="Q116" i="3"/>
  <c r="H117" i="3"/>
  <c r="Q117" i="3"/>
  <c r="H118" i="3"/>
  <c r="Q118" i="3"/>
  <c r="H119" i="3"/>
  <c r="Q119" i="3"/>
  <c r="I41" i="5"/>
  <c r="F108" i="3"/>
  <c r="G108" i="3"/>
  <c r="P109" i="3"/>
  <c r="L109" i="3"/>
  <c r="M109" i="3"/>
  <c r="J109" i="3"/>
  <c r="S109" i="3"/>
  <c r="J110" i="3"/>
  <c r="S110" i="3"/>
  <c r="J111" i="3"/>
  <c r="S111" i="3"/>
  <c r="J112" i="3"/>
  <c r="S112" i="3"/>
  <c r="J113" i="3"/>
  <c r="S113" i="3"/>
  <c r="J114" i="3"/>
  <c r="S114" i="3"/>
  <c r="J115" i="3"/>
  <c r="S115" i="3"/>
  <c r="J116" i="3"/>
  <c r="S116" i="3"/>
  <c r="J117" i="3"/>
  <c r="S117" i="3"/>
  <c r="J118" i="3"/>
  <c r="S118" i="3"/>
  <c r="J119" i="3"/>
  <c r="S119" i="3"/>
  <c r="J120" i="3"/>
  <c r="S120" i="3"/>
  <c r="K109" i="3"/>
  <c r="E109" i="3"/>
  <c r="N109" i="3"/>
  <c r="O109" i="3"/>
  <c r="I109" i="3"/>
  <c r="R109" i="3"/>
  <c r="I110" i="3"/>
  <c r="R110" i="3"/>
  <c r="I111" i="3"/>
  <c r="R111" i="3"/>
  <c r="I112" i="3"/>
  <c r="R112" i="3"/>
  <c r="I113" i="3"/>
  <c r="R113" i="3"/>
  <c r="I114" i="3"/>
  <c r="R114" i="3"/>
  <c r="I115" i="3"/>
  <c r="R115" i="3"/>
  <c r="I116" i="3"/>
  <c r="R116" i="3"/>
  <c r="I117" i="3"/>
  <c r="R117" i="3"/>
  <c r="I118" i="3"/>
  <c r="R118" i="3"/>
  <c r="I119" i="3"/>
  <c r="R119" i="3"/>
  <c r="I42" i="5"/>
  <c r="F109" i="3"/>
  <c r="G109" i="3"/>
  <c r="P110" i="3"/>
  <c r="L110" i="3"/>
  <c r="M110" i="3"/>
  <c r="K110" i="3"/>
  <c r="E110" i="3"/>
  <c r="N110" i="3"/>
  <c r="O110" i="3"/>
  <c r="I43" i="5"/>
  <c r="F110" i="3"/>
  <c r="G110" i="3"/>
  <c r="P111" i="3"/>
  <c r="L111" i="3"/>
  <c r="M111" i="3"/>
  <c r="K111" i="3"/>
  <c r="E111" i="3"/>
  <c r="N111" i="3"/>
  <c r="O111" i="3"/>
  <c r="I44" i="5"/>
  <c r="F111" i="3"/>
  <c r="G111" i="3"/>
  <c r="P112" i="3"/>
  <c r="L112" i="3"/>
  <c r="M112" i="3"/>
  <c r="K112" i="3"/>
  <c r="E112" i="3"/>
  <c r="N112" i="3"/>
  <c r="O112" i="3"/>
  <c r="I45" i="5"/>
  <c r="F112" i="3"/>
  <c r="G112" i="3"/>
  <c r="P113" i="3"/>
  <c r="L113" i="3"/>
  <c r="M113" i="3"/>
  <c r="K113" i="3"/>
  <c r="E113" i="3"/>
  <c r="N113" i="3"/>
  <c r="O113" i="3"/>
  <c r="I46" i="5"/>
  <c r="F113" i="3"/>
  <c r="G113" i="3"/>
  <c r="P114" i="3"/>
  <c r="L114" i="3"/>
  <c r="M114" i="3"/>
  <c r="K114" i="3"/>
  <c r="E114" i="3"/>
  <c r="N114" i="3"/>
  <c r="O114" i="3"/>
  <c r="I47" i="5"/>
  <c r="F114" i="3"/>
  <c r="G114" i="3"/>
  <c r="P115" i="3"/>
  <c r="L115" i="3"/>
  <c r="M115" i="3"/>
  <c r="K115" i="3"/>
  <c r="E115" i="3"/>
  <c r="N115" i="3"/>
  <c r="O115" i="3"/>
  <c r="I48" i="5"/>
  <c r="F115" i="3"/>
  <c r="G115" i="3"/>
  <c r="P116" i="3"/>
  <c r="L116" i="3"/>
  <c r="M116" i="3"/>
  <c r="K116" i="3"/>
  <c r="E116" i="3"/>
  <c r="N116" i="3"/>
  <c r="O116" i="3"/>
  <c r="I49" i="5"/>
  <c r="F116" i="3"/>
  <c r="G116" i="3"/>
  <c r="P117" i="3"/>
  <c r="L117" i="3"/>
  <c r="M117" i="3"/>
  <c r="K117" i="3"/>
  <c r="E117" i="3"/>
  <c r="N117" i="3"/>
  <c r="O117" i="3"/>
  <c r="I50" i="5"/>
  <c r="F117" i="3"/>
  <c r="G117" i="3"/>
  <c r="P118" i="3"/>
  <c r="L118" i="3"/>
  <c r="M118" i="3"/>
  <c r="K118" i="3"/>
  <c r="E118" i="3"/>
  <c r="N118" i="3"/>
  <c r="O118" i="3"/>
  <c r="I51" i="5"/>
  <c r="F118" i="3"/>
  <c r="G118" i="3"/>
  <c r="P119" i="3"/>
  <c r="L119" i="3"/>
  <c r="M119" i="3"/>
  <c r="K119" i="3"/>
  <c r="E119" i="3"/>
  <c r="N119" i="3"/>
  <c r="O119" i="3"/>
  <c r="I52" i="5"/>
  <c r="F119" i="3"/>
  <c r="G119" i="3"/>
  <c r="P120" i="3"/>
  <c r="L120" i="3"/>
  <c r="M120" i="3"/>
  <c r="K120" i="3"/>
  <c r="N120" i="3"/>
  <c r="O120" i="3"/>
  <c r="H120" i="3"/>
  <c r="I120" i="3"/>
  <c r="I38" i="5"/>
  <c r="P106" i="3"/>
  <c r="L106" i="3"/>
  <c r="M106" i="3"/>
  <c r="N106" i="3"/>
  <c r="O106" i="3"/>
  <c r="H39" i="5"/>
  <c r="H4" i="5"/>
  <c r="Q4" i="5"/>
  <c r="H3" i="5"/>
  <c r="B89" i="3"/>
  <c r="B90" i="3"/>
  <c r="E89" i="3"/>
  <c r="F89" i="3"/>
  <c r="G89" i="3"/>
  <c r="H49" i="14"/>
  <c r="P90" i="3"/>
  <c r="L90" i="3"/>
  <c r="M90" i="3"/>
  <c r="J90" i="3"/>
  <c r="J89" i="3"/>
  <c r="S89" i="3"/>
  <c r="S90" i="3"/>
  <c r="K90" i="3"/>
  <c r="E90" i="3"/>
  <c r="K89" i="3"/>
  <c r="H20" i="5"/>
  <c r="N90" i="3"/>
  <c r="O90" i="3"/>
  <c r="H90" i="3"/>
  <c r="H89" i="3"/>
  <c r="Q89" i="3"/>
  <c r="Q90" i="3"/>
  <c r="H91" i="3"/>
  <c r="Q91" i="3"/>
  <c r="I90" i="3"/>
  <c r="I89" i="3"/>
  <c r="R89" i="3"/>
  <c r="H12" i="5"/>
  <c r="H15" i="5"/>
  <c r="H14" i="5"/>
  <c r="H5" i="5"/>
  <c r="H6" i="5"/>
  <c r="H7" i="5"/>
  <c r="H8" i="5"/>
  <c r="H9" i="5"/>
  <c r="H10" i="5"/>
  <c r="H3" i="15"/>
  <c r="H22" i="5"/>
  <c r="H21" i="5"/>
  <c r="H23" i="5"/>
  <c r="H24" i="5"/>
  <c r="H31" i="5"/>
  <c r="H32" i="5"/>
  <c r="H30" i="5"/>
  <c r="H35" i="5"/>
  <c r="Q35" i="5"/>
  <c r="H36" i="5"/>
  <c r="H40" i="5"/>
  <c r="F90" i="3"/>
  <c r="G90" i="3"/>
  <c r="P91" i="3"/>
  <c r="L91" i="3"/>
  <c r="M91" i="3"/>
  <c r="J91" i="3"/>
  <c r="K91" i="3"/>
  <c r="E91" i="3"/>
  <c r="N91" i="3"/>
  <c r="O91" i="3"/>
  <c r="H41" i="5"/>
  <c r="F91" i="3"/>
  <c r="G91" i="3"/>
  <c r="P92" i="3"/>
  <c r="L92" i="3"/>
  <c r="M92" i="3"/>
  <c r="J92" i="3"/>
  <c r="K92" i="3"/>
  <c r="E92" i="3"/>
  <c r="N92" i="3"/>
  <c r="O92" i="3"/>
  <c r="H92" i="3"/>
  <c r="Q92" i="3"/>
  <c r="I92" i="3"/>
  <c r="R92" i="3"/>
  <c r="H42" i="5"/>
  <c r="F92" i="3"/>
  <c r="G92" i="3"/>
  <c r="P93" i="3"/>
  <c r="L93" i="3"/>
  <c r="M93" i="3"/>
  <c r="J93" i="3"/>
  <c r="K93" i="3"/>
  <c r="E93" i="3"/>
  <c r="N93" i="3"/>
  <c r="O93" i="3"/>
  <c r="H93" i="3"/>
  <c r="I93" i="3"/>
  <c r="R93" i="3"/>
  <c r="H43" i="5"/>
  <c r="F93" i="3"/>
  <c r="G93" i="3"/>
  <c r="P94" i="3"/>
  <c r="L94" i="3"/>
  <c r="M94" i="3"/>
  <c r="J94" i="3"/>
  <c r="K94" i="3"/>
  <c r="E94" i="3"/>
  <c r="N94" i="3"/>
  <c r="O94" i="3"/>
  <c r="H94" i="3"/>
  <c r="I94" i="3"/>
  <c r="R94" i="3"/>
  <c r="I95" i="3"/>
  <c r="R95" i="3"/>
  <c r="H44" i="5"/>
  <c r="F94" i="3"/>
  <c r="G94" i="3"/>
  <c r="P95" i="3"/>
  <c r="L95" i="3"/>
  <c r="M95" i="3"/>
  <c r="J95" i="3"/>
  <c r="K95" i="3"/>
  <c r="E95" i="3"/>
  <c r="N95" i="3"/>
  <c r="O95" i="3"/>
  <c r="H95" i="3"/>
  <c r="H45" i="5"/>
  <c r="F95" i="3"/>
  <c r="G95" i="3"/>
  <c r="P96" i="3"/>
  <c r="L96" i="3"/>
  <c r="M96" i="3"/>
  <c r="J96" i="3"/>
  <c r="K96" i="3"/>
  <c r="E96" i="3"/>
  <c r="N96" i="3"/>
  <c r="O96" i="3"/>
  <c r="H96" i="3"/>
  <c r="I96" i="3"/>
  <c r="H46" i="5"/>
  <c r="F96" i="3"/>
  <c r="G96" i="3"/>
  <c r="P97" i="3"/>
  <c r="L97" i="3"/>
  <c r="M97" i="3"/>
  <c r="J97" i="3"/>
  <c r="K97" i="3"/>
  <c r="E97" i="3"/>
  <c r="N97" i="3"/>
  <c r="O97" i="3"/>
  <c r="H97" i="3"/>
  <c r="I97" i="3"/>
  <c r="H47" i="5"/>
  <c r="F97" i="3"/>
  <c r="G97" i="3"/>
  <c r="P98" i="3"/>
  <c r="L98" i="3"/>
  <c r="M98" i="3"/>
  <c r="J98" i="3"/>
  <c r="K98" i="3"/>
  <c r="E98" i="3"/>
  <c r="N98" i="3"/>
  <c r="O98" i="3"/>
  <c r="H98" i="3"/>
  <c r="I98" i="3"/>
  <c r="H48" i="5"/>
  <c r="F98" i="3"/>
  <c r="G98" i="3"/>
  <c r="P99" i="3"/>
  <c r="L99" i="3"/>
  <c r="M99" i="3"/>
  <c r="J99" i="3"/>
  <c r="K99" i="3"/>
  <c r="E99" i="3"/>
  <c r="N99" i="3"/>
  <c r="O99" i="3"/>
  <c r="H99" i="3"/>
  <c r="I99" i="3"/>
  <c r="H49" i="5"/>
  <c r="Q49" i="5"/>
  <c r="F99" i="3"/>
  <c r="G99" i="3"/>
  <c r="P100" i="3"/>
  <c r="L100" i="3"/>
  <c r="M100" i="3"/>
  <c r="J100" i="3"/>
  <c r="K100" i="3"/>
  <c r="E100" i="3"/>
  <c r="N100" i="3"/>
  <c r="O100" i="3"/>
  <c r="H100" i="3"/>
  <c r="I100" i="3"/>
  <c r="H50" i="5"/>
  <c r="F100" i="3"/>
  <c r="G100" i="3"/>
  <c r="P101" i="3"/>
  <c r="L101" i="3"/>
  <c r="M101" i="3"/>
  <c r="J101" i="3"/>
  <c r="K101" i="3"/>
  <c r="E101" i="3"/>
  <c r="N101" i="3"/>
  <c r="O101" i="3"/>
  <c r="H101" i="3"/>
  <c r="I101" i="3"/>
  <c r="H51" i="5"/>
  <c r="F101" i="3"/>
  <c r="G101" i="3"/>
  <c r="P102" i="3"/>
  <c r="L102" i="3"/>
  <c r="M102" i="3"/>
  <c r="J102" i="3"/>
  <c r="K102" i="3"/>
  <c r="E102" i="3"/>
  <c r="N102" i="3"/>
  <c r="O102" i="3"/>
  <c r="H102" i="3"/>
  <c r="I102" i="3"/>
  <c r="H52" i="5"/>
  <c r="F102" i="3"/>
  <c r="G102" i="3"/>
  <c r="P103" i="3"/>
  <c r="L103" i="3"/>
  <c r="M103" i="3"/>
  <c r="J103" i="3"/>
  <c r="K103" i="3"/>
  <c r="N103" i="3"/>
  <c r="O103" i="3"/>
  <c r="H103" i="3"/>
  <c r="I103" i="3"/>
  <c r="H38" i="5"/>
  <c r="P89" i="3"/>
  <c r="L89" i="3"/>
  <c r="M89" i="3"/>
  <c r="N89" i="3"/>
  <c r="O89" i="3"/>
  <c r="G39" i="5"/>
  <c r="G4" i="5"/>
  <c r="P4" i="5"/>
  <c r="G3" i="5"/>
  <c r="P3" i="5"/>
  <c r="E72" i="3"/>
  <c r="F72" i="3"/>
  <c r="G72" i="3"/>
  <c r="G49" i="14"/>
  <c r="P73" i="3"/>
  <c r="L73" i="3"/>
  <c r="M73" i="3"/>
  <c r="J73" i="3"/>
  <c r="J72" i="3"/>
  <c r="S72" i="3"/>
  <c r="S73" i="3"/>
  <c r="K73" i="3"/>
  <c r="E73" i="3"/>
  <c r="K72" i="3"/>
  <c r="G20" i="5"/>
  <c r="N73" i="3"/>
  <c r="O73" i="3"/>
  <c r="H73" i="3"/>
  <c r="H72" i="3"/>
  <c r="Q72" i="3"/>
  <c r="Q73" i="3"/>
  <c r="H74" i="3"/>
  <c r="Q74" i="3"/>
  <c r="H75" i="3"/>
  <c r="Q75" i="3"/>
  <c r="H76" i="3"/>
  <c r="Q76" i="3"/>
  <c r="H77" i="3"/>
  <c r="Q77" i="3"/>
  <c r="H78" i="3"/>
  <c r="Q78" i="3"/>
  <c r="H79" i="3"/>
  <c r="Q79" i="3"/>
  <c r="H80" i="3"/>
  <c r="Q80" i="3"/>
  <c r="H81" i="3"/>
  <c r="Q81" i="3"/>
  <c r="H82" i="3"/>
  <c r="Q82" i="3"/>
  <c r="H83" i="3"/>
  <c r="Q83" i="3"/>
  <c r="H84" i="3"/>
  <c r="Q84" i="3"/>
  <c r="H85" i="3"/>
  <c r="Q85" i="3"/>
  <c r="H86" i="3"/>
  <c r="Q86" i="3"/>
  <c r="I73" i="3"/>
  <c r="I72" i="3"/>
  <c r="R72" i="3"/>
  <c r="R73" i="3"/>
  <c r="G12" i="5"/>
  <c r="G15" i="5"/>
  <c r="G14" i="5"/>
  <c r="G5" i="5"/>
  <c r="G6" i="5"/>
  <c r="G7" i="5"/>
  <c r="G2" i="15"/>
  <c r="G8" i="5"/>
  <c r="G9" i="5"/>
  <c r="P9" i="5"/>
  <c r="G10" i="5"/>
  <c r="G22" i="5"/>
  <c r="G21" i="5"/>
  <c r="G23" i="5"/>
  <c r="G24" i="5"/>
  <c r="G31" i="5"/>
  <c r="G32" i="5"/>
  <c r="G30" i="5"/>
  <c r="G36" i="15"/>
  <c r="G35" i="5"/>
  <c r="G36" i="5"/>
  <c r="P36" i="5"/>
  <c r="G40" i="5"/>
  <c r="F73" i="3"/>
  <c r="G73" i="3"/>
  <c r="P74" i="3"/>
  <c r="L74" i="3"/>
  <c r="M74" i="3"/>
  <c r="J74" i="3"/>
  <c r="S74" i="3"/>
  <c r="J75" i="3"/>
  <c r="S75" i="3"/>
  <c r="J76" i="3"/>
  <c r="S76" i="3"/>
  <c r="J77" i="3"/>
  <c r="S77" i="3"/>
  <c r="J78" i="3"/>
  <c r="S78" i="3"/>
  <c r="J79" i="3"/>
  <c r="S79" i="3"/>
  <c r="J80" i="3"/>
  <c r="S80" i="3"/>
  <c r="J81" i="3"/>
  <c r="S81" i="3"/>
  <c r="J82" i="3"/>
  <c r="S82" i="3"/>
  <c r="J83" i="3"/>
  <c r="S83" i="3"/>
  <c r="J84" i="3"/>
  <c r="S84" i="3"/>
  <c r="J85" i="3"/>
  <c r="S85" i="3"/>
  <c r="J86" i="3"/>
  <c r="S86" i="3"/>
  <c r="K74" i="3"/>
  <c r="E74" i="3"/>
  <c r="N74" i="3"/>
  <c r="O74" i="3"/>
  <c r="G41" i="5"/>
  <c r="F74" i="3"/>
  <c r="G74" i="3"/>
  <c r="P75" i="3"/>
  <c r="L75" i="3"/>
  <c r="M75" i="3"/>
  <c r="K75" i="3"/>
  <c r="E75" i="3"/>
  <c r="N75" i="3"/>
  <c r="O75" i="3"/>
  <c r="I75" i="3"/>
  <c r="R75" i="3"/>
  <c r="G42" i="5"/>
  <c r="F75" i="3"/>
  <c r="G75" i="3"/>
  <c r="P76" i="3"/>
  <c r="L76" i="3"/>
  <c r="M76" i="3"/>
  <c r="K76" i="3"/>
  <c r="E76" i="3"/>
  <c r="N76" i="3"/>
  <c r="O76" i="3"/>
  <c r="I76" i="3"/>
  <c r="R76" i="3"/>
  <c r="G43" i="5"/>
  <c r="F76" i="3"/>
  <c r="G76" i="3"/>
  <c r="P77" i="3"/>
  <c r="L77" i="3"/>
  <c r="M77" i="3"/>
  <c r="K77" i="3"/>
  <c r="E77" i="3"/>
  <c r="N77" i="3"/>
  <c r="O77" i="3"/>
  <c r="I77" i="3"/>
  <c r="R77" i="3"/>
  <c r="G44" i="5"/>
  <c r="F77" i="3"/>
  <c r="G77" i="3"/>
  <c r="P78" i="3"/>
  <c r="L78" i="3"/>
  <c r="M78" i="3"/>
  <c r="K78" i="3"/>
  <c r="E78" i="3"/>
  <c r="N78" i="3"/>
  <c r="O78" i="3"/>
  <c r="I78" i="3"/>
  <c r="R78" i="3"/>
  <c r="G45" i="5"/>
  <c r="F78" i="3"/>
  <c r="G78" i="3"/>
  <c r="P79" i="3"/>
  <c r="L79" i="3"/>
  <c r="M79" i="3"/>
  <c r="K79" i="3"/>
  <c r="E79" i="3"/>
  <c r="N79" i="3"/>
  <c r="O79" i="3"/>
  <c r="I79" i="3"/>
  <c r="R79" i="3"/>
  <c r="G46" i="5"/>
  <c r="F79" i="3"/>
  <c r="G79" i="3"/>
  <c r="P80" i="3"/>
  <c r="L80" i="3"/>
  <c r="M80" i="3"/>
  <c r="K80" i="3"/>
  <c r="E80" i="3"/>
  <c r="N80" i="3"/>
  <c r="O80" i="3"/>
  <c r="I80" i="3"/>
  <c r="R80" i="3"/>
  <c r="G47" i="5"/>
  <c r="F80" i="3"/>
  <c r="G80" i="3"/>
  <c r="P81" i="3"/>
  <c r="L81" i="3"/>
  <c r="M81" i="3"/>
  <c r="K81" i="3"/>
  <c r="E81" i="3"/>
  <c r="N81" i="3"/>
  <c r="O81" i="3"/>
  <c r="I81" i="3"/>
  <c r="R81" i="3"/>
  <c r="G48" i="5"/>
  <c r="F81" i="3"/>
  <c r="G81" i="3"/>
  <c r="P82" i="3"/>
  <c r="L82" i="3"/>
  <c r="M82" i="3"/>
  <c r="K82" i="3"/>
  <c r="E82" i="3"/>
  <c r="N82" i="3"/>
  <c r="O82" i="3"/>
  <c r="I82" i="3"/>
  <c r="R82" i="3"/>
  <c r="G49" i="5"/>
  <c r="F82" i="3"/>
  <c r="G82" i="3"/>
  <c r="P83" i="3"/>
  <c r="L83" i="3"/>
  <c r="M83" i="3"/>
  <c r="K83" i="3"/>
  <c r="E83" i="3"/>
  <c r="N83" i="3"/>
  <c r="O83" i="3"/>
  <c r="I83" i="3"/>
  <c r="R83" i="3"/>
  <c r="G50" i="5"/>
  <c r="F83" i="3"/>
  <c r="G83" i="3"/>
  <c r="P84" i="3"/>
  <c r="L84" i="3"/>
  <c r="M84" i="3"/>
  <c r="K84" i="3"/>
  <c r="E84" i="3"/>
  <c r="N84" i="3"/>
  <c r="O84" i="3"/>
  <c r="I84" i="3"/>
  <c r="R84" i="3"/>
  <c r="G51" i="5"/>
  <c r="F84" i="3"/>
  <c r="G84" i="3"/>
  <c r="P85" i="3"/>
  <c r="L85" i="3"/>
  <c r="M85" i="3"/>
  <c r="K85" i="3"/>
  <c r="E85" i="3"/>
  <c r="N85" i="3"/>
  <c r="O85" i="3"/>
  <c r="I85" i="3"/>
  <c r="R85" i="3"/>
  <c r="G52" i="5"/>
  <c r="F85" i="3"/>
  <c r="G85" i="3"/>
  <c r="P86" i="3"/>
  <c r="L86" i="3"/>
  <c r="M86" i="3"/>
  <c r="K86" i="3"/>
  <c r="N86" i="3"/>
  <c r="O86" i="3"/>
  <c r="I86" i="3"/>
  <c r="R86" i="3"/>
  <c r="G38" i="5"/>
  <c r="P72" i="3"/>
  <c r="L72" i="3"/>
  <c r="M72" i="3"/>
  <c r="N72" i="3"/>
  <c r="O72" i="3"/>
  <c r="F39" i="5"/>
  <c r="F4" i="5"/>
  <c r="D55" i="3"/>
  <c r="F3" i="5"/>
  <c r="E55" i="3"/>
  <c r="F55" i="3"/>
  <c r="G55" i="3"/>
  <c r="F49" i="14"/>
  <c r="P56" i="3"/>
  <c r="L56" i="3"/>
  <c r="M56" i="3"/>
  <c r="J56" i="3"/>
  <c r="J55" i="3"/>
  <c r="S55" i="3"/>
  <c r="S56" i="3"/>
  <c r="K56" i="3"/>
  <c r="E56" i="3"/>
  <c r="K55" i="3"/>
  <c r="F20" i="5"/>
  <c r="N56" i="3"/>
  <c r="O56" i="3"/>
  <c r="H56" i="3"/>
  <c r="H55" i="3"/>
  <c r="Q55" i="3"/>
  <c r="I56" i="3"/>
  <c r="I55" i="3"/>
  <c r="R55" i="3"/>
  <c r="R56" i="3"/>
  <c r="F12" i="5"/>
  <c r="F15" i="5"/>
  <c r="F14" i="5"/>
  <c r="F5" i="5"/>
  <c r="F6" i="5"/>
  <c r="F7" i="5"/>
  <c r="F2" i="15"/>
  <c r="O6" i="5"/>
  <c r="F8" i="5"/>
  <c r="F9" i="5"/>
  <c r="F10" i="5"/>
  <c r="F3" i="15"/>
  <c r="O19" i="5"/>
  <c r="F22" i="5"/>
  <c r="F21" i="5"/>
  <c r="O21" i="5"/>
  <c r="F23" i="5"/>
  <c r="F24" i="5"/>
  <c r="F31" i="5"/>
  <c r="F30" i="5"/>
  <c r="F36" i="15"/>
  <c r="F35" i="5"/>
  <c r="O35" i="5"/>
  <c r="F36" i="5"/>
  <c r="O36" i="5"/>
  <c r="F40" i="5"/>
  <c r="F56" i="3"/>
  <c r="G56" i="3"/>
  <c r="P57" i="3"/>
  <c r="L57" i="3"/>
  <c r="M57" i="3"/>
  <c r="J57" i="3"/>
  <c r="S57" i="3"/>
  <c r="K57" i="3"/>
  <c r="E57" i="3"/>
  <c r="N57" i="3"/>
  <c r="O57" i="3"/>
  <c r="H57" i="3"/>
  <c r="F41" i="5"/>
  <c r="F57" i="3"/>
  <c r="G57" i="3"/>
  <c r="P58" i="3"/>
  <c r="L58" i="3"/>
  <c r="M58" i="3"/>
  <c r="J58" i="3"/>
  <c r="S58" i="3"/>
  <c r="K58" i="3"/>
  <c r="E58" i="3"/>
  <c r="N58" i="3"/>
  <c r="O58" i="3"/>
  <c r="H58" i="3"/>
  <c r="I58" i="3"/>
  <c r="R58" i="3"/>
  <c r="F42" i="5"/>
  <c r="F58" i="3"/>
  <c r="G58" i="3"/>
  <c r="P59" i="3"/>
  <c r="L59" i="3"/>
  <c r="M59" i="3"/>
  <c r="J59" i="3"/>
  <c r="S59" i="3"/>
  <c r="K59" i="3"/>
  <c r="E59" i="3"/>
  <c r="N59" i="3"/>
  <c r="O59" i="3"/>
  <c r="H59" i="3"/>
  <c r="I59" i="3"/>
  <c r="F43" i="5"/>
  <c r="F59" i="3"/>
  <c r="G59" i="3"/>
  <c r="P60" i="3"/>
  <c r="L60" i="3"/>
  <c r="M60" i="3"/>
  <c r="J60" i="3"/>
  <c r="K60" i="3"/>
  <c r="E60" i="3"/>
  <c r="N60" i="3"/>
  <c r="O60" i="3"/>
  <c r="H60" i="3"/>
  <c r="I60" i="3"/>
  <c r="F44" i="5"/>
  <c r="F60" i="3"/>
  <c r="G60" i="3"/>
  <c r="P61" i="3"/>
  <c r="L61" i="3"/>
  <c r="M61" i="3"/>
  <c r="J61" i="3"/>
  <c r="K61" i="3"/>
  <c r="E61" i="3"/>
  <c r="N61" i="3"/>
  <c r="O61" i="3"/>
  <c r="H61" i="3"/>
  <c r="I61" i="3"/>
  <c r="F45" i="5"/>
  <c r="F61" i="3"/>
  <c r="G61" i="3"/>
  <c r="P62" i="3"/>
  <c r="L62" i="3"/>
  <c r="M62" i="3"/>
  <c r="J62" i="3"/>
  <c r="K62" i="3"/>
  <c r="E62" i="3"/>
  <c r="N62" i="3"/>
  <c r="O62" i="3"/>
  <c r="H62" i="3"/>
  <c r="I62" i="3"/>
  <c r="F46" i="5"/>
  <c r="F62" i="3"/>
  <c r="G62" i="3"/>
  <c r="P63" i="3"/>
  <c r="L63" i="3"/>
  <c r="M63" i="3"/>
  <c r="J63" i="3"/>
  <c r="K63" i="3"/>
  <c r="E63" i="3"/>
  <c r="N63" i="3"/>
  <c r="O63" i="3"/>
  <c r="H63" i="3"/>
  <c r="I63" i="3"/>
  <c r="F47" i="5"/>
  <c r="F63" i="3"/>
  <c r="G63" i="3"/>
  <c r="P64" i="3"/>
  <c r="L64" i="3"/>
  <c r="M64" i="3"/>
  <c r="J64" i="3"/>
  <c r="K64" i="3"/>
  <c r="E64" i="3"/>
  <c r="N64" i="3"/>
  <c r="O64" i="3"/>
  <c r="H64" i="3"/>
  <c r="I64" i="3"/>
  <c r="F48" i="5"/>
  <c r="F64" i="3"/>
  <c r="G64" i="3"/>
  <c r="P65" i="3"/>
  <c r="L65" i="3"/>
  <c r="M65" i="3"/>
  <c r="J65" i="3"/>
  <c r="K65" i="3"/>
  <c r="E65" i="3"/>
  <c r="N65" i="3"/>
  <c r="O65" i="3"/>
  <c r="H65" i="3"/>
  <c r="I65" i="3"/>
  <c r="F49" i="5"/>
  <c r="F65" i="3"/>
  <c r="G65" i="3"/>
  <c r="P66" i="3"/>
  <c r="L66" i="3"/>
  <c r="M66" i="3"/>
  <c r="J66" i="3"/>
  <c r="K66" i="3"/>
  <c r="E66" i="3"/>
  <c r="N66" i="3"/>
  <c r="O66" i="3"/>
  <c r="H66" i="3"/>
  <c r="I66" i="3"/>
  <c r="F50" i="5"/>
  <c r="F66" i="3"/>
  <c r="G66" i="3"/>
  <c r="P67" i="3"/>
  <c r="L67" i="3"/>
  <c r="M67" i="3"/>
  <c r="J67" i="3"/>
  <c r="K67" i="3"/>
  <c r="E67" i="3"/>
  <c r="N67" i="3"/>
  <c r="O67" i="3"/>
  <c r="H67" i="3"/>
  <c r="I67" i="3"/>
  <c r="F51" i="5"/>
  <c r="F67" i="3"/>
  <c r="G67" i="3"/>
  <c r="P68" i="3"/>
  <c r="L68" i="3"/>
  <c r="M68" i="3"/>
  <c r="J68" i="3"/>
  <c r="K68" i="3"/>
  <c r="E68" i="3"/>
  <c r="N68" i="3"/>
  <c r="O68" i="3"/>
  <c r="H68" i="3"/>
  <c r="I68" i="3"/>
  <c r="F52" i="5"/>
  <c r="F68" i="3"/>
  <c r="G68" i="3"/>
  <c r="P69" i="3"/>
  <c r="L69" i="3"/>
  <c r="M69" i="3"/>
  <c r="J69" i="3"/>
  <c r="K69" i="3"/>
  <c r="N69" i="3"/>
  <c r="O69" i="3"/>
  <c r="H69" i="3"/>
  <c r="I69" i="3"/>
  <c r="F38" i="5"/>
  <c r="P55" i="3"/>
  <c r="L55" i="3"/>
  <c r="M55" i="3"/>
  <c r="N55" i="3"/>
  <c r="O55" i="3"/>
  <c r="E39" i="5"/>
  <c r="E4" i="5"/>
  <c r="D38" i="3"/>
  <c r="E3" i="5"/>
  <c r="E38" i="3"/>
  <c r="F38" i="3"/>
  <c r="G38" i="3"/>
  <c r="E49" i="14"/>
  <c r="P39" i="3"/>
  <c r="L39" i="3"/>
  <c r="M39" i="3"/>
  <c r="J39" i="3"/>
  <c r="J38" i="3"/>
  <c r="S38" i="3"/>
  <c r="S39" i="3"/>
  <c r="J40" i="3"/>
  <c r="S40" i="3"/>
  <c r="J41" i="3"/>
  <c r="S41" i="3"/>
  <c r="J42" i="3"/>
  <c r="S42" i="3"/>
  <c r="J43" i="3"/>
  <c r="S43" i="3"/>
  <c r="J44" i="3"/>
  <c r="S44" i="3"/>
  <c r="J45" i="3"/>
  <c r="S45" i="3"/>
  <c r="J46" i="3"/>
  <c r="S46" i="3"/>
  <c r="J47" i="3"/>
  <c r="S47" i="3"/>
  <c r="J48" i="3"/>
  <c r="S48" i="3"/>
  <c r="J49" i="3"/>
  <c r="S49" i="3"/>
  <c r="J50" i="3"/>
  <c r="S50" i="3"/>
  <c r="J51" i="3"/>
  <c r="S51" i="3"/>
  <c r="J52" i="3"/>
  <c r="S52" i="3"/>
  <c r="K39" i="3"/>
  <c r="E39" i="3"/>
  <c r="K38" i="3"/>
  <c r="E20" i="5"/>
  <c r="N20" i="5"/>
  <c r="N39" i="3"/>
  <c r="O39" i="3"/>
  <c r="H39" i="3"/>
  <c r="H38" i="3"/>
  <c r="Q38" i="3"/>
  <c r="I39" i="3"/>
  <c r="I38" i="3"/>
  <c r="R38" i="3"/>
  <c r="E12" i="5"/>
  <c r="E28" i="15"/>
  <c r="E15" i="5"/>
  <c r="E14" i="5"/>
  <c r="E5" i="5"/>
  <c r="E6" i="5"/>
  <c r="N6" i="5"/>
  <c r="E7" i="5"/>
  <c r="E8" i="5"/>
  <c r="E9" i="5"/>
  <c r="E10" i="5"/>
  <c r="E22" i="5"/>
  <c r="E21" i="5"/>
  <c r="E23" i="5"/>
  <c r="E24" i="5"/>
  <c r="E31" i="5"/>
  <c r="E30" i="5"/>
  <c r="E35" i="5"/>
  <c r="E36" i="5"/>
  <c r="E40" i="5"/>
  <c r="F39" i="3"/>
  <c r="G39" i="3"/>
  <c r="P40" i="3"/>
  <c r="L40" i="3"/>
  <c r="M40" i="3"/>
  <c r="K40" i="3"/>
  <c r="E40" i="3"/>
  <c r="N40" i="3"/>
  <c r="O40" i="3"/>
  <c r="H40" i="3"/>
  <c r="E41" i="5"/>
  <c r="F40" i="3"/>
  <c r="G40" i="3"/>
  <c r="P41" i="3"/>
  <c r="L41" i="3"/>
  <c r="M41" i="3"/>
  <c r="K41" i="3"/>
  <c r="E41" i="3"/>
  <c r="N41" i="3"/>
  <c r="O41" i="3"/>
  <c r="H41" i="3"/>
  <c r="I41" i="3"/>
  <c r="R41" i="3"/>
  <c r="E42" i="5"/>
  <c r="F41" i="3"/>
  <c r="G41" i="3"/>
  <c r="P42" i="3"/>
  <c r="L42" i="3"/>
  <c r="M42" i="3"/>
  <c r="K42" i="3"/>
  <c r="E42" i="3"/>
  <c r="N42" i="3"/>
  <c r="O42" i="3"/>
  <c r="H42" i="3"/>
  <c r="I42" i="3"/>
  <c r="R42" i="3"/>
  <c r="E43" i="5"/>
  <c r="F42" i="3"/>
  <c r="G42" i="3"/>
  <c r="P43" i="3"/>
  <c r="L43" i="3"/>
  <c r="M43" i="3"/>
  <c r="K43" i="3"/>
  <c r="E43" i="3"/>
  <c r="N43" i="3"/>
  <c r="O43" i="3"/>
  <c r="H43" i="3"/>
  <c r="I43" i="3"/>
  <c r="R43" i="3"/>
  <c r="E44" i="5"/>
  <c r="F43" i="3"/>
  <c r="G43" i="3"/>
  <c r="P44" i="3"/>
  <c r="L44" i="3"/>
  <c r="M44" i="3"/>
  <c r="K44" i="3"/>
  <c r="E44" i="3"/>
  <c r="N44" i="3"/>
  <c r="O44" i="3"/>
  <c r="H44" i="3"/>
  <c r="I44" i="3"/>
  <c r="R44" i="3"/>
  <c r="E45" i="5"/>
  <c r="F44" i="3"/>
  <c r="G44" i="3"/>
  <c r="P45" i="3"/>
  <c r="L45" i="3"/>
  <c r="M45" i="3"/>
  <c r="K45" i="3"/>
  <c r="E45" i="3"/>
  <c r="N45" i="3"/>
  <c r="O45" i="3"/>
  <c r="H45" i="3"/>
  <c r="I45" i="3"/>
  <c r="R45" i="3"/>
  <c r="E46" i="5"/>
  <c r="F45" i="3"/>
  <c r="G45" i="3"/>
  <c r="P46" i="3"/>
  <c r="L46" i="3"/>
  <c r="M46" i="3"/>
  <c r="K46" i="3"/>
  <c r="E46" i="3"/>
  <c r="N46" i="3"/>
  <c r="O46" i="3"/>
  <c r="H46" i="3"/>
  <c r="I46" i="3"/>
  <c r="R46" i="3"/>
  <c r="E47" i="5"/>
  <c r="F46" i="3"/>
  <c r="G46" i="3"/>
  <c r="P47" i="3"/>
  <c r="L47" i="3"/>
  <c r="M47" i="3"/>
  <c r="K47" i="3"/>
  <c r="E47" i="3"/>
  <c r="N47" i="3"/>
  <c r="O47" i="3"/>
  <c r="H47" i="3"/>
  <c r="I47" i="3"/>
  <c r="R47" i="3"/>
  <c r="E48" i="5"/>
  <c r="F47" i="3"/>
  <c r="G47" i="3"/>
  <c r="P48" i="3"/>
  <c r="L48" i="3"/>
  <c r="M48" i="3"/>
  <c r="K48" i="3"/>
  <c r="E48" i="3"/>
  <c r="N48" i="3"/>
  <c r="O48" i="3"/>
  <c r="H48" i="3"/>
  <c r="I48" i="3"/>
  <c r="R48" i="3"/>
  <c r="E49" i="5"/>
  <c r="F48" i="3"/>
  <c r="G48" i="3"/>
  <c r="P49" i="3"/>
  <c r="L49" i="3"/>
  <c r="M49" i="3"/>
  <c r="K49" i="3"/>
  <c r="E49" i="3"/>
  <c r="N49" i="3"/>
  <c r="O49" i="3"/>
  <c r="H49" i="3"/>
  <c r="I49" i="3"/>
  <c r="R49" i="3"/>
  <c r="E50" i="5"/>
  <c r="F49" i="3"/>
  <c r="G49" i="3"/>
  <c r="P50" i="3"/>
  <c r="L50" i="3"/>
  <c r="M50" i="3"/>
  <c r="K50" i="3"/>
  <c r="E50" i="3"/>
  <c r="N50" i="3"/>
  <c r="O50" i="3"/>
  <c r="H50" i="3"/>
  <c r="I50" i="3"/>
  <c r="R50" i="3"/>
  <c r="E51" i="5"/>
  <c r="F50" i="3"/>
  <c r="G50" i="3"/>
  <c r="P51" i="3"/>
  <c r="L51" i="3"/>
  <c r="M51" i="3"/>
  <c r="K51" i="3"/>
  <c r="E51" i="3"/>
  <c r="N51" i="3"/>
  <c r="O51" i="3"/>
  <c r="H51" i="3"/>
  <c r="I51" i="3"/>
  <c r="R51" i="3"/>
  <c r="E52" i="5"/>
  <c r="F51" i="3"/>
  <c r="G51" i="3"/>
  <c r="P52" i="3"/>
  <c r="L52" i="3"/>
  <c r="M52" i="3"/>
  <c r="K52" i="3"/>
  <c r="N52" i="3"/>
  <c r="O52" i="3"/>
  <c r="H52" i="3"/>
  <c r="I52" i="3"/>
  <c r="E38" i="5"/>
  <c r="P38" i="3"/>
  <c r="L38" i="3"/>
  <c r="M38" i="3"/>
  <c r="N38" i="3"/>
  <c r="O38" i="3"/>
  <c r="D39" i="5"/>
  <c r="D4" i="5"/>
  <c r="D3" i="5"/>
  <c r="B21" i="3"/>
  <c r="B22" i="3"/>
  <c r="A114" i="14"/>
  <c r="E21" i="3"/>
  <c r="F21" i="3"/>
  <c r="G21" i="3"/>
  <c r="D49" i="14"/>
  <c r="P22" i="3"/>
  <c r="L22" i="3"/>
  <c r="M22" i="3"/>
  <c r="J22" i="3"/>
  <c r="J21" i="3"/>
  <c r="S21" i="3"/>
  <c r="S22" i="3"/>
  <c r="J23" i="3"/>
  <c r="S23" i="3"/>
  <c r="J24" i="3"/>
  <c r="S24" i="3"/>
  <c r="J25" i="3"/>
  <c r="S25" i="3"/>
  <c r="J26" i="3"/>
  <c r="S26" i="3"/>
  <c r="J27" i="3"/>
  <c r="S27" i="3"/>
  <c r="J28" i="3"/>
  <c r="S28" i="3"/>
  <c r="J29" i="3"/>
  <c r="S29" i="3"/>
  <c r="J30" i="3"/>
  <c r="S30" i="3"/>
  <c r="J31" i="3"/>
  <c r="S31" i="3"/>
  <c r="J32" i="3"/>
  <c r="S32" i="3"/>
  <c r="J33" i="3"/>
  <c r="S33" i="3"/>
  <c r="J34" i="3"/>
  <c r="S34" i="3"/>
  <c r="J35" i="3"/>
  <c r="S35" i="3"/>
  <c r="K22" i="3"/>
  <c r="E22" i="3"/>
  <c r="K21" i="3"/>
  <c r="D20" i="5"/>
  <c r="N22" i="3"/>
  <c r="O22" i="3"/>
  <c r="H22" i="3"/>
  <c r="H21" i="3"/>
  <c r="Q21" i="3"/>
  <c r="I22" i="3"/>
  <c r="I21" i="3"/>
  <c r="R21" i="3"/>
  <c r="D12" i="5"/>
  <c r="D15" i="5"/>
  <c r="D14" i="5"/>
  <c r="D5" i="5"/>
  <c r="D6" i="5"/>
  <c r="D7" i="5"/>
  <c r="D8" i="5"/>
  <c r="D9" i="5"/>
  <c r="D10" i="5"/>
  <c r="D22" i="5"/>
  <c r="D21" i="5"/>
  <c r="D23" i="5"/>
  <c r="D24" i="5"/>
  <c r="D31" i="5"/>
  <c r="D30" i="5"/>
  <c r="D35" i="5"/>
  <c r="D36" i="5"/>
  <c r="D40" i="5"/>
  <c r="F22" i="3"/>
  <c r="G22" i="3"/>
  <c r="P23" i="3"/>
  <c r="L23" i="3"/>
  <c r="M23" i="3"/>
  <c r="K23" i="3"/>
  <c r="E23" i="3"/>
  <c r="N23" i="3"/>
  <c r="O23" i="3"/>
  <c r="H23" i="3"/>
  <c r="D41" i="5"/>
  <c r="F23" i="3"/>
  <c r="G23" i="3"/>
  <c r="P24" i="3"/>
  <c r="L24" i="3"/>
  <c r="M24" i="3"/>
  <c r="K24" i="3"/>
  <c r="E24" i="3"/>
  <c r="N24" i="3"/>
  <c r="O24" i="3"/>
  <c r="H24" i="3"/>
  <c r="I24" i="3"/>
  <c r="R24" i="3"/>
  <c r="D42" i="5"/>
  <c r="F24" i="3"/>
  <c r="G24" i="3"/>
  <c r="P25" i="3"/>
  <c r="L25" i="3"/>
  <c r="M25" i="3"/>
  <c r="K25" i="3"/>
  <c r="E25" i="3"/>
  <c r="N25" i="3"/>
  <c r="O25" i="3"/>
  <c r="H25" i="3"/>
  <c r="I25" i="3"/>
  <c r="R25" i="3"/>
  <c r="D43" i="5"/>
  <c r="F25" i="3"/>
  <c r="G25" i="3"/>
  <c r="P26" i="3"/>
  <c r="L26" i="3"/>
  <c r="M26" i="3"/>
  <c r="K26" i="3"/>
  <c r="E26" i="3"/>
  <c r="N26" i="3"/>
  <c r="O26" i="3"/>
  <c r="H26" i="3"/>
  <c r="I26" i="3"/>
  <c r="R26" i="3"/>
  <c r="D44" i="5"/>
  <c r="F26" i="3"/>
  <c r="G26" i="3"/>
  <c r="P27" i="3"/>
  <c r="L27" i="3"/>
  <c r="M27" i="3"/>
  <c r="K27" i="3"/>
  <c r="E27" i="3"/>
  <c r="N27" i="3"/>
  <c r="O27" i="3"/>
  <c r="H27" i="3"/>
  <c r="I27" i="3"/>
  <c r="R27" i="3"/>
  <c r="D45" i="5"/>
  <c r="F27" i="3"/>
  <c r="G27" i="3"/>
  <c r="P28" i="3"/>
  <c r="L28" i="3"/>
  <c r="M28" i="3"/>
  <c r="K28" i="3"/>
  <c r="E28" i="3"/>
  <c r="N28" i="3"/>
  <c r="O28" i="3"/>
  <c r="H28" i="3"/>
  <c r="I28" i="3"/>
  <c r="R28" i="3"/>
  <c r="D46" i="5"/>
  <c r="F28" i="3"/>
  <c r="G28" i="3"/>
  <c r="P29" i="3"/>
  <c r="L29" i="3"/>
  <c r="M29" i="3"/>
  <c r="K29" i="3"/>
  <c r="E29" i="3"/>
  <c r="N29" i="3"/>
  <c r="O29" i="3"/>
  <c r="H29" i="3"/>
  <c r="I29" i="3"/>
  <c r="R29" i="3"/>
  <c r="D47" i="5"/>
  <c r="F29" i="3"/>
  <c r="G29" i="3"/>
  <c r="P30" i="3"/>
  <c r="L30" i="3"/>
  <c r="M30" i="3"/>
  <c r="K30" i="3"/>
  <c r="E30" i="3"/>
  <c r="N30" i="3"/>
  <c r="O30" i="3"/>
  <c r="H30" i="3"/>
  <c r="I30" i="3"/>
  <c r="R30" i="3"/>
  <c r="D48" i="5"/>
  <c r="F30" i="3"/>
  <c r="G30" i="3"/>
  <c r="P31" i="3"/>
  <c r="L31" i="3"/>
  <c r="M31" i="3"/>
  <c r="K31" i="3"/>
  <c r="E31" i="3"/>
  <c r="N31" i="3"/>
  <c r="O31" i="3"/>
  <c r="H31" i="3"/>
  <c r="I31" i="3"/>
  <c r="R31" i="3"/>
  <c r="D49" i="5"/>
  <c r="F31" i="3"/>
  <c r="G31" i="3"/>
  <c r="P32" i="3"/>
  <c r="L32" i="3"/>
  <c r="M32" i="3"/>
  <c r="K32" i="3"/>
  <c r="E32" i="3"/>
  <c r="N32" i="3"/>
  <c r="O32" i="3"/>
  <c r="H32" i="3"/>
  <c r="I32" i="3"/>
  <c r="R32" i="3"/>
  <c r="D50" i="5"/>
  <c r="F32" i="3"/>
  <c r="G32" i="3"/>
  <c r="P33" i="3"/>
  <c r="L33" i="3"/>
  <c r="M33" i="3"/>
  <c r="K33" i="3"/>
  <c r="E33" i="3"/>
  <c r="N33" i="3"/>
  <c r="O33" i="3"/>
  <c r="H33" i="3"/>
  <c r="I33" i="3"/>
  <c r="R33" i="3"/>
  <c r="D51" i="5"/>
  <c r="F33" i="3"/>
  <c r="G33" i="3"/>
  <c r="P34" i="3"/>
  <c r="L34" i="3"/>
  <c r="M34" i="3"/>
  <c r="K34" i="3"/>
  <c r="E34" i="3"/>
  <c r="N34" i="3"/>
  <c r="O34" i="3"/>
  <c r="H34" i="3"/>
  <c r="I34" i="3"/>
  <c r="R34" i="3"/>
  <c r="D52" i="5"/>
  <c r="F34" i="3"/>
  <c r="G34" i="3"/>
  <c r="P35" i="3"/>
  <c r="L35" i="3"/>
  <c r="M35" i="3"/>
  <c r="K35" i="3"/>
  <c r="N35" i="3"/>
  <c r="O35" i="3"/>
  <c r="H35" i="3"/>
  <c r="I35" i="3"/>
  <c r="R35" i="3"/>
  <c r="P21" i="3"/>
  <c r="L21" i="3"/>
  <c r="M21" i="3"/>
  <c r="N21" i="3"/>
  <c r="O21" i="3"/>
  <c r="I142" i="3"/>
  <c r="F154" i="3"/>
  <c r="G154" i="3"/>
  <c r="E154" i="3"/>
  <c r="I125" i="3"/>
  <c r="F137" i="3"/>
  <c r="G137" i="3"/>
  <c r="E137" i="3"/>
  <c r="I108" i="3"/>
  <c r="F120" i="3"/>
  <c r="G120" i="3"/>
  <c r="E120" i="3"/>
  <c r="I91" i="3"/>
  <c r="F103" i="3"/>
  <c r="G103" i="3"/>
  <c r="E103" i="3"/>
  <c r="I74" i="3"/>
  <c r="F86" i="3"/>
  <c r="G86" i="3"/>
  <c r="E86" i="3"/>
  <c r="I57" i="3"/>
  <c r="F69" i="3"/>
  <c r="G69" i="3"/>
  <c r="E69" i="3"/>
  <c r="I40" i="3"/>
  <c r="F52" i="3"/>
  <c r="G52" i="3"/>
  <c r="E52" i="3"/>
  <c r="I23" i="3"/>
  <c r="F35" i="3"/>
  <c r="G35" i="3"/>
  <c r="E35" i="3"/>
  <c r="D25" i="5"/>
  <c r="M25" i="5"/>
  <c r="E25" i="5"/>
  <c r="N25" i="5"/>
  <c r="F25" i="5"/>
  <c r="O25" i="5"/>
  <c r="G25" i="5"/>
  <c r="P25" i="5"/>
  <c r="H25" i="5"/>
  <c r="Q25" i="5"/>
  <c r="I25" i="5"/>
  <c r="R25" i="5"/>
  <c r="J25" i="5"/>
  <c r="S25" i="5"/>
  <c r="K25" i="5"/>
  <c r="T25" i="5"/>
  <c r="B49" i="14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S4" i="3"/>
  <c r="S5" i="3"/>
  <c r="S6" i="3"/>
  <c r="S7" i="3"/>
  <c r="D4" i="3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19" i="14"/>
  <c r="A65" i="14"/>
  <c r="S8" i="3"/>
  <c r="S9" i="3"/>
  <c r="S10" i="3"/>
  <c r="S11" i="3"/>
  <c r="S12" i="3"/>
  <c r="S13" i="3"/>
  <c r="S14" i="3"/>
  <c r="S15" i="3"/>
  <c r="S16" i="3"/>
  <c r="S17" i="3"/>
  <c r="S18" i="3"/>
  <c r="D11" i="5"/>
  <c r="M11" i="5"/>
  <c r="E11" i="5"/>
  <c r="N11" i="5"/>
  <c r="F11" i="5"/>
  <c r="O11" i="5"/>
  <c r="G11" i="5"/>
  <c r="P11" i="5"/>
  <c r="H11" i="5"/>
  <c r="Q11" i="5"/>
  <c r="I11" i="5"/>
  <c r="R11" i="5"/>
  <c r="J11" i="5"/>
  <c r="S11" i="5"/>
  <c r="K11" i="5"/>
  <c r="T11" i="5"/>
  <c r="O4" i="5"/>
  <c r="N5" i="5"/>
  <c r="T5" i="5"/>
  <c r="M10" i="5"/>
  <c r="O10" i="5"/>
  <c r="P10" i="5"/>
  <c r="R21" i="5"/>
  <c r="R35" i="5"/>
  <c r="P35" i="5"/>
  <c r="N32" i="5"/>
  <c r="M32" i="5"/>
  <c r="Q12" i="5"/>
  <c r="P12" i="5"/>
  <c r="N22" i="5"/>
  <c r="O22" i="5"/>
  <c r="Q36" i="5"/>
  <c r="M36" i="5"/>
  <c r="N9" i="5"/>
  <c r="R9" i="5"/>
  <c r="T9" i="5"/>
  <c r="M24" i="5"/>
  <c r="Q7" i="5"/>
  <c r="N7" i="5"/>
  <c r="S7" i="5"/>
  <c r="O7" i="5"/>
  <c r="M18" i="5"/>
  <c r="N18" i="5"/>
  <c r="R18" i="5"/>
  <c r="S18" i="5"/>
  <c r="N30" i="5"/>
  <c r="P30" i="5"/>
  <c r="Q8" i="5"/>
  <c r="N8" i="5"/>
  <c r="R15" i="5"/>
  <c r="O15" i="5"/>
  <c r="R19" i="5"/>
  <c r="S19" i="5"/>
  <c r="Q23" i="5"/>
  <c r="S23" i="5"/>
  <c r="P23" i="5"/>
  <c r="O31" i="5"/>
  <c r="R20" i="5"/>
  <c r="Q20" i="5"/>
  <c r="M38" i="5"/>
  <c r="O41" i="5"/>
  <c r="P48" i="5"/>
  <c r="N44" i="5"/>
  <c r="P44" i="5"/>
  <c r="N42" i="5"/>
  <c r="Q47" i="5"/>
  <c r="P43" i="5"/>
  <c r="N12" i="5"/>
  <c r="R17" i="5"/>
  <c r="S41" i="5"/>
  <c r="Q41" i="5"/>
  <c r="S45" i="5"/>
  <c r="Q45" i="5"/>
  <c r="T38" i="5"/>
  <c r="O38" i="5"/>
  <c r="S42" i="5"/>
  <c r="Q42" i="5"/>
  <c r="S50" i="5"/>
  <c r="Q50" i="5"/>
  <c r="R48" i="5"/>
  <c r="Q48" i="5"/>
  <c r="S46" i="5"/>
  <c r="Q46" i="5"/>
  <c r="R40" i="5"/>
  <c r="Q40" i="5"/>
  <c r="Q52" i="5"/>
  <c r="S39" i="5"/>
  <c r="Q39" i="5"/>
  <c r="S43" i="5"/>
  <c r="Q43" i="5"/>
  <c r="S47" i="5"/>
  <c r="S51" i="5"/>
  <c r="Q51" i="5"/>
  <c r="Q44" i="5"/>
  <c r="S49" i="5"/>
  <c r="R45" i="5"/>
  <c r="R49" i="5"/>
  <c r="R38" i="5"/>
  <c r="R50" i="5"/>
  <c r="S48" i="5"/>
  <c r="R46" i="5"/>
  <c r="S40" i="5"/>
  <c r="R52" i="5"/>
  <c r="R39" i="5"/>
  <c r="R47" i="5"/>
  <c r="R51" i="5"/>
  <c r="S44" i="5"/>
  <c r="T41" i="5"/>
  <c r="O49" i="5"/>
  <c r="T49" i="5"/>
  <c r="O42" i="5"/>
  <c r="T42" i="5"/>
  <c r="O50" i="5"/>
  <c r="T50" i="5"/>
  <c r="O48" i="5"/>
  <c r="T48" i="5"/>
  <c r="O46" i="5"/>
  <c r="O40" i="5"/>
  <c r="T40" i="5"/>
  <c r="S52" i="5"/>
  <c r="T52" i="5"/>
  <c r="O39" i="5"/>
  <c r="O43" i="5"/>
  <c r="T43" i="5"/>
  <c r="O47" i="5"/>
  <c r="T47" i="5"/>
  <c r="O51" i="5"/>
  <c r="T51" i="5"/>
  <c r="O44" i="5"/>
  <c r="T44" i="5"/>
  <c r="R43" i="5"/>
  <c r="N45" i="5"/>
  <c r="P45" i="5"/>
  <c r="N49" i="5"/>
  <c r="P49" i="5"/>
  <c r="Q38" i="5"/>
  <c r="N50" i="5"/>
  <c r="P50" i="5"/>
  <c r="N48" i="5"/>
  <c r="N46" i="5"/>
  <c r="P46" i="5"/>
  <c r="N40" i="5"/>
  <c r="N52" i="5"/>
  <c r="P52" i="5"/>
  <c r="N39" i="5"/>
  <c r="P39" i="5"/>
  <c r="N43" i="5"/>
  <c r="N51" i="5"/>
  <c r="T46" i="5"/>
  <c r="P41" i="5"/>
  <c r="P42" i="5"/>
  <c r="M39" i="5"/>
  <c r="M47" i="5"/>
  <c r="M51" i="5"/>
  <c r="M40" i="5"/>
  <c r="M43" i="5"/>
  <c r="M44" i="5"/>
  <c r="M52" i="5"/>
  <c r="N38" i="5"/>
  <c r="O45" i="5"/>
  <c r="M46" i="5"/>
  <c r="O52" i="5"/>
  <c r="P38" i="5"/>
  <c r="P51" i="5"/>
  <c r="M42" i="5"/>
  <c r="M48" i="5"/>
  <c r="M45" i="5"/>
  <c r="R41" i="5"/>
  <c r="N47" i="5"/>
  <c r="M49" i="5"/>
  <c r="M50" i="5"/>
  <c r="M41" i="5"/>
  <c r="P47" i="5"/>
  <c r="P40" i="5"/>
  <c r="P14" i="5"/>
  <c r="O14" i="5"/>
  <c r="T39" i="5"/>
  <c r="R42" i="5"/>
  <c r="R44" i="5"/>
  <c r="T45" i="5"/>
  <c r="N41" i="5"/>
  <c r="S38" i="5"/>
  <c r="Q13" i="5"/>
  <c r="O13" i="5"/>
  <c r="Q3" i="5"/>
  <c r="O3" i="5"/>
  <c r="M3" i="5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124" i="3"/>
  <c r="B36" i="14"/>
  <c r="B98" i="14"/>
  <c r="B26" i="15"/>
  <c r="B29" i="15"/>
  <c r="B32" i="15"/>
  <c r="B27" i="15"/>
  <c r="B30" i="15"/>
  <c r="B33" i="15"/>
  <c r="J7" i="15"/>
  <c r="K7" i="15"/>
  <c r="E7" i="15"/>
  <c r="J31" i="15"/>
  <c r="R59" i="3"/>
  <c r="R120" i="3"/>
  <c r="R60" i="3"/>
  <c r="R61" i="3"/>
  <c r="R62" i="3"/>
  <c r="R63" i="3"/>
  <c r="R64" i="3"/>
  <c r="R65" i="3"/>
  <c r="R66" i="3"/>
  <c r="R67" i="3"/>
  <c r="R68" i="3"/>
  <c r="R69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S60" i="3"/>
  <c r="S61" i="3"/>
  <c r="R96" i="3"/>
  <c r="R97" i="3"/>
  <c r="R98" i="3"/>
  <c r="R99" i="3"/>
  <c r="R100" i="3"/>
  <c r="R101" i="3"/>
  <c r="R102" i="3"/>
  <c r="R103" i="3"/>
  <c r="R90" i="3"/>
  <c r="M22" i="5"/>
  <c r="D3" i="15"/>
  <c r="M8" i="5"/>
  <c r="S62" i="3"/>
  <c r="S63" i="3"/>
  <c r="S64" i="3"/>
  <c r="S65" i="3"/>
  <c r="S66" i="3"/>
  <c r="S67" i="3"/>
  <c r="S68" i="3"/>
  <c r="S69" i="3"/>
  <c r="Q120" i="3"/>
  <c r="S5" i="5"/>
  <c r="D65" i="14"/>
  <c r="F4" i="15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26" i="3"/>
  <c r="O16" i="5"/>
  <c r="F5" i="15"/>
  <c r="R127" i="3"/>
  <c r="R128" i="3"/>
  <c r="R129" i="3"/>
  <c r="R130" i="3"/>
  <c r="R131" i="3"/>
  <c r="R132" i="3"/>
  <c r="R133" i="3"/>
  <c r="R134" i="3"/>
  <c r="R135" i="3"/>
  <c r="R136" i="3"/>
  <c r="R137" i="3"/>
  <c r="Q18" i="5"/>
  <c r="H8" i="15"/>
  <c r="T15" i="5"/>
  <c r="S22" i="5"/>
  <c r="D14" i="15"/>
  <c r="R22" i="3"/>
  <c r="R52" i="3"/>
  <c r="E3" i="15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G3" i="15"/>
  <c r="G4" i="15"/>
  <c r="Q93" i="3"/>
  <c r="Q94" i="3"/>
  <c r="Q95" i="3"/>
  <c r="Q96" i="3"/>
  <c r="Q97" i="3"/>
  <c r="Q98" i="3"/>
  <c r="Q99" i="3"/>
  <c r="Q100" i="3"/>
  <c r="Q101" i="3"/>
  <c r="Q102" i="3"/>
  <c r="Q103" i="3"/>
  <c r="H14" i="15"/>
  <c r="H28" i="15"/>
  <c r="H31" i="15"/>
  <c r="I8" i="15"/>
  <c r="I28" i="15"/>
  <c r="I31" i="15"/>
  <c r="S127" i="3"/>
  <c r="S128" i="3"/>
  <c r="S129" i="3"/>
  <c r="S130" i="3"/>
  <c r="S131" i="3"/>
  <c r="S132" i="3"/>
  <c r="S133" i="3"/>
  <c r="S134" i="3"/>
  <c r="S135" i="3"/>
  <c r="S136" i="3"/>
  <c r="S137" i="3"/>
  <c r="K2" i="15"/>
  <c r="H7" i="15"/>
  <c r="M16" i="5"/>
  <c r="D5" i="15"/>
  <c r="G8" i="15"/>
  <c r="C4" i="3"/>
  <c r="C21" i="3"/>
  <c r="D28" i="15"/>
  <c r="D31" i="15"/>
  <c r="E31" i="15"/>
  <c r="E14" i="15"/>
  <c r="R39" i="3"/>
  <c r="O12" i="5"/>
  <c r="F28" i="15"/>
  <c r="F31" i="15"/>
  <c r="P15" i="5"/>
  <c r="I36" i="15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J14" i="15"/>
  <c r="K3" i="15"/>
  <c r="D36" i="15"/>
  <c r="D2" i="15"/>
  <c r="E36" i="15"/>
  <c r="E2" i="15"/>
  <c r="F14" i="15"/>
  <c r="G14" i="15"/>
  <c r="G28" i="15"/>
  <c r="G31" i="15"/>
  <c r="H36" i="15"/>
  <c r="Q5" i="5"/>
  <c r="H2" i="15"/>
  <c r="H4" i="15"/>
  <c r="I2" i="15"/>
  <c r="I4" i="15"/>
  <c r="R16" i="5"/>
  <c r="I5" i="15"/>
  <c r="J3" i="15"/>
  <c r="J4" i="15"/>
  <c r="K14" i="15"/>
  <c r="T18" i="5"/>
  <c r="K8" i="15"/>
  <c r="K28" i="15"/>
  <c r="K31" i="15"/>
  <c r="P16" i="5"/>
  <c r="G5" i="15"/>
  <c r="F8" i="15"/>
  <c r="Q27" i="5"/>
  <c r="P27" i="5"/>
  <c r="T27" i="5"/>
  <c r="O27" i="5"/>
  <c r="R27" i="5"/>
  <c r="B34" i="15"/>
  <c r="S14" i="5"/>
  <c r="R31" i="5"/>
  <c r="O30" i="5"/>
  <c r="P7" i="5"/>
  <c r="R22" i="5"/>
  <c r="N16" i="5"/>
  <c r="T21" i="5"/>
  <c r="N10" i="5"/>
  <c r="S4" i="5"/>
  <c r="N13" i="5"/>
  <c r="M31" i="5"/>
  <c r="T8" i="5"/>
  <c r="S30" i="5"/>
  <c r="Q9" i="5"/>
  <c r="T16" i="5"/>
  <c r="O5" i="5"/>
  <c r="M5" i="5"/>
  <c r="M23" i="5"/>
  <c r="O8" i="5"/>
  <c r="Q21" i="5"/>
  <c r="T19" i="5"/>
  <c r="D140" i="3"/>
  <c r="T4" i="5"/>
  <c r="S17" i="5"/>
  <c r="T36" i="5"/>
  <c r="P24" i="5"/>
  <c r="Q30" i="5"/>
  <c r="S15" i="5"/>
  <c r="O18" i="5"/>
  <c r="N17" i="5"/>
  <c r="T20" i="5"/>
  <c r="N31" i="5"/>
  <c r="R23" i="5"/>
  <c r="P22" i="5"/>
  <c r="Q16" i="5"/>
  <c r="S6" i="5"/>
  <c r="O20" i="5"/>
  <c r="Q6" i="5"/>
  <c r="S27" i="5"/>
  <c r="T30" i="5"/>
  <c r="T17" i="5"/>
  <c r="P20" i="5"/>
  <c r="S31" i="5"/>
  <c r="P19" i="5"/>
  <c r="P8" i="5"/>
  <c r="T24" i="5"/>
  <c r="S12" i="5"/>
  <c r="S35" i="5"/>
  <c r="O9" i="5"/>
  <c r="Q19" i="5"/>
  <c r="R24" i="5"/>
  <c r="T10" i="5"/>
  <c r="C22" i="3"/>
  <c r="C90" i="3"/>
  <c r="S3" i="5"/>
  <c r="R13" i="5"/>
  <c r="T31" i="5"/>
  <c r="S8" i="5"/>
  <c r="S24" i="5"/>
  <c r="T22" i="5"/>
  <c r="Q22" i="5"/>
  <c r="R10" i="5"/>
  <c r="T6" i="5"/>
  <c r="A81" i="14"/>
  <c r="B65" i="14"/>
  <c r="A3" i="14"/>
  <c r="M14" i="5"/>
  <c r="M21" i="5"/>
  <c r="M9" i="5"/>
  <c r="B124" i="3"/>
  <c r="J65" i="14"/>
  <c r="C123" i="3"/>
  <c r="M15" i="5"/>
  <c r="M35" i="5"/>
  <c r="S13" i="5"/>
  <c r="R14" i="5"/>
  <c r="P31" i="5"/>
  <c r="N23" i="5"/>
  <c r="Q15" i="5"/>
  <c r="M30" i="5"/>
  <c r="P18" i="5"/>
  <c r="N24" i="5"/>
  <c r="S9" i="5"/>
  <c r="T12" i="5"/>
  <c r="R12" i="5"/>
  <c r="P21" i="5"/>
  <c r="N21" i="5"/>
  <c r="R5" i="5"/>
  <c r="R4" i="5"/>
  <c r="A49" i="14"/>
  <c r="B23" i="3"/>
  <c r="A115" i="14"/>
  <c r="B38" i="3"/>
  <c r="E65" i="14"/>
  <c r="B55" i="3"/>
  <c r="D123" i="3"/>
  <c r="B5" i="3"/>
  <c r="D5" i="3"/>
  <c r="C89" i="3"/>
  <c r="N3" i="5"/>
  <c r="T13" i="5"/>
  <c r="N27" i="5"/>
  <c r="R8" i="5"/>
  <c r="T7" i="5"/>
  <c r="O24" i="5"/>
  <c r="Q24" i="5"/>
  <c r="S10" i="5"/>
  <c r="P6" i="5"/>
  <c r="R6" i="5"/>
  <c r="N4" i="5"/>
  <c r="H65" i="14"/>
  <c r="D106" i="3"/>
  <c r="S32" i="5"/>
  <c r="T32" i="5"/>
  <c r="P32" i="5"/>
  <c r="R32" i="5"/>
  <c r="O32" i="5"/>
  <c r="Q32" i="5"/>
  <c r="M27" i="5"/>
  <c r="M19" i="5"/>
  <c r="D66" i="14"/>
  <c r="N36" i="5"/>
  <c r="N14" i="5"/>
  <c r="N15" i="5"/>
  <c r="Q14" i="5"/>
  <c r="M6" i="5"/>
  <c r="D21" i="3"/>
  <c r="D22" i="3"/>
  <c r="M4" i="5"/>
  <c r="N35" i="5"/>
  <c r="N19" i="5"/>
  <c r="O23" i="5"/>
  <c r="S16" i="5"/>
  <c r="M7" i="5"/>
  <c r="M12" i="5"/>
  <c r="M20" i="5"/>
  <c r="P5" i="5"/>
  <c r="B72" i="3"/>
  <c r="Q31" i="5"/>
  <c r="Q10" i="5"/>
  <c r="D72" i="3"/>
  <c r="D89" i="3"/>
  <c r="D90" i="3"/>
  <c r="H66" i="14"/>
  <c r="B91" i="3"/>
  <c r="B140" i="3"/>
  <c r="B106" i="3"/>
  <c r="B110" i="14"/>
  <c r="B100" i="14"/>
  <c r="B103" i="14"/>
  <c r="B35" i="15"/>
  <c r="B40" i="14"/>
  <c r="B109" i="14"/>
  <c r="B105" i="14"/>
  <c r="B99" i="14"/>
  <c r="B106" i="14"/>
  <c r="B108" i="14"/>
  <c r="B111" i="14"/>
  <c r="B101" i="14"/>
  <c r="B102" i="14"/>
  <c r="B104" i="14"/>
  <c r="B107" i="14"/>
  <c r="B97" i="14"/>
  <c r="J38" i="14"/>
  <c r="J23" i="15"/>
  <c r="J16" i="15"/>
  <c r="J17" i="15"/>
  <c r="J41" i="14"/>
  <c r="D38" i="14"/>
  <c r="D23" i="15"/>
  <c r="D16" i="15"/>
  <c r="D17" i="15"/>
  <c r="D41" i="14"/>
  <c r="F38" i="14"/>
  <c r="F23" i="15"/>
  <c r="F16" i="15"/>
  <c r="F17" i="15"/>
  <c r="F41" i="14"/>
  <c r="E23" i="15"/>
  <c r="E16" i="15"/>
  <c r="E17" i="15"/>
  <c r="E41" i="14"/>
  <c r="E38" i="14"/>
  <c r="D4" i="15"/>
  <c r="G7" i="15"/>
  <c r="I7" i="15"/>
  <c r="D7" i="15"/>
  <c r="F7" i="15"/>
  <c r="C38" i="3"/>
  <c r="B39" i="3"/>
  <c r="E4" i="15"/>
  <c r="K4" i="15"/>
  <c r="D124" i="3"/>
  <c r="B125" i="3"/>
  <c r="D125" i="3"/>
  <c r="T4" i="3"/>
  <c r="B81" i="14"/>
  <c r="B50" i="14"/>
  <c r="B56" i="3"/>
  <c r="F65" i="14"/>
  <c r="C55" i="3"/>
  <c r="C23" i="3"/>
  <c r="D67" i="14"/>
  <c r="B24" i="3"/>
  <c r="A116" i="14"/>
  <c r="B6" i="3"/>
  <c r="A66" i="14"/>
  <c r="A82" i="14"/>
  <c r="B66" i="14"/>
  <c r="A98" i="14"/>
  <c r="A4" i="14"/>
  <c r="A20" i="14"/>
  <c r="C5" i="3"/>
  <c r="A50" i="14"/>
  <c r="J66" i="14"/>
  <c r="C124" i="3"/>
  <c r="B107" i="3"/>
  <c r="I65" i="14"/>
  <c r="C106" i="3"/>
  <c r="T21" i="3"/>
  <c r="D81" i="14"/>
  <c r="D50" i="14"/>
  <c r="D23" i="3"/>
  <c r="H67" i="14"/>
  <c r="B92" i="3"/>
  <c r="C91" i="3"/>
  <c r="G65" i="14"/>
  <c r="B73" i="3"/>
  <c r="D73" i="3"/>
  <c r="C72" i="3"/>
  <c r="B40" i="3"/>
  <c r="D39" i="3"/>
  <c r="E66" i="14"/>
  <c r="C39" i="3"/>
  <c r="B141" i="3"/>
  <c r="K65" i="14"/>
  <c r="C140" i="3"/>
  <c r="T89" i="3"/>
  <c r="H81" i="14"/>
  <c r="H50" i="14"/>
  <c r="D91" i="3"/>
  <c r="B116" i="14"/>
  <c r="B115" i="14"/>
  <c r="B127" i="14"/>
  <c r="B113" i="14"/>
  <c r="B125" i="14"/>
  <c r="B126" i="14"/>
  <c r="B123" i="14"/>
  <c r="B122" i="14"/>
  <c r="B121" i="14"/>
  <c r="B114" i="14"/>
  <c r="B120" i="14"/>
  <c r="B119" i="14"/>
  <c r="B117" i="14"/>
  <c r="B124" i="14"/>
  <c r="B118" i="14"/>
  <c r="H38" i="14"/>
  <c r="H23" i="15"/>
  <c r="H16" i="15"/>
  <c r="H17" i="15"/>
  <c r="H41" i="14"/>
  <c r="J24" i="15"/>
  <c r="J39" i="14"/>
  <c r="G38" i="14"/>
  <c r="G23" i="15"/>
  <c r="G16" i="15"/>
  <c r="G17" i="15"/>
  <c r="G41" i="14"/>
  <c r="E39" i="14"/>
  <c r="E24" i="15"/>
  <c r="D24" i="15"/>
  <c r="K38" i="14"/>
  <c r="K23" i="15"/>
  <c r="K16" i="15"/>
  <c r="K17" i="15"/>
  <c r="K41" i="14"/>
  <c r="F24" i="15"/>
  <c r="I23" i="15"/>
  <c r="I16" i="15"/>
  <c r="I17" i="15"/>
  <c r="I41" i="14"/>
  <c r="I38" i="14"/>
  <c r="T123" i="3"/>
  <c r="J81" i="14"/>
  <c r="J50" i="14"/>
  <c r="J51" i="14"/>
  <c r="D68" i="14"/>
  <c r="C24" i="3"/>
  <c r="B25" i="3"/>
  <c r="A117" i="14"/>
  <c r="C125" i="3"/>
  <c r="J67" i="14"/>
  <c r="B126" i="3"/>
  <c r="A5" i="14"/>
  <c r="B67" i="14"/>
  <c r="A21" i="14"/>
  <c r="A67" i="14"/>
  <c r="A83" i="14"/>
  <c r="A99" i="14"/>
  <c r="A51" i="14"/>
  <c r="C6" i="3"/>
  <c r="B7" i="3"/>
  <c r="C56" i="3"/>
  <c r="D56" i="3"/>
  <c r="B57" i="3"/>
  <c r="F66" i="14"/>
  <c r="D6" i="3"/>
  <c r="B51" i="14"/>
  <c r="H51" i="14"/>
  <c r="D92" i="3"/>
  <c r="T90" i="3"/>
  <c r="H82" i="14"/>
  <c r="T72" i="3"/>
  <c r="G81" i="14"/>
  <c r="G50" i="14"/>
  <c r="B108" i="3"/>
  <c r="I66" i="14"/>
  <c r="C107" i="3"/>
  <c r="D107" i="3"/>
  <c r="D40" i="3"/>
  <c r="E50" i="14"/>
  <c r="T38" i="3"/>
  <c r="E81" i="14"/>
  <c r="H68" i="14"/>
  <c r="B93" i="3"/>
  <c r="C92" i="3"/>
  <c r="E67" i="14"/>
  <c r="B41" i="3"/>
  <c r="C40" i="3"/>
  <c r="B142" i="3"/>
  <c r="K66" i="14"/>
  <c r="C141" i="3"/>
  <c r="D141" i="3"/>
  <c r="B74" i="3"/>
  <c r="C73" i="3"/>
  <c r="G66" i="14"/>
  <c r="D51" i="14"/>
  <c r="T22" i="3"/>
  <c r="D82" i="14"/>
  <c r="D24" i="3"/>
  <c r="F36" i="14"/>
  <c r="F39" i="14"/>
  <c r="E36" i="14"/>
  <c r="E98" i="14"/>
  <c r="J36" i="14"/>
  <c r="J110" i="14"/>
  <c r="D36" i="14"/>
  <c r="D39" i="14"/>
  <c r="J27" i="15"/>
  <c r="J30" i="15"/>
  <c r="J33" i="15"/>
  <c r="J26" i="15"/>
  <c r="J29" i="15"/>
  <c r="J32" i="15"/>
  <c r="H24" i="15"/>
  <c r="I39" i="14"/>
  <c r="I24" i="15"/>
  <c r="F27" i="15"/>
  <c r="F30" i="15"/>
  <c r="F33" i="15"/>
  <c r="F26" i="15"/>
  <c r="F29" i="15"/>
  <c r="F32" i="15"/>
  <c r="K39" i="14"/>
  <c r="K24" i="15"/>
  <c r="E27" i="15"/>
  <c r="E30" i="15"/>
  <c r="E33" i="15"/>
  <c r="E26" i="15"/>
  <c r="E29" i="15"/>
  <c r="E32" i="15"/>
  <c r="G39" i="14"/>
  <c r="G24" i="15"/>
  <c r="D26" i="15"/>
  <c r="D29" i="15"/>
  <c r="D32" i="15"/>
  <c r="D27" i="15"/>
  <c r="D30" i="15"/>
  <c r="D33" i="15"/>
  <c r="E108" i="14"/>
  <c r="E106" i="14"/>
  <c r="T124" i="3"/>
  <c r="J82" i="14"/>
  <c r="B58" i="3"/>
  <c r="C57" i="3"/>
  <c r="F67" i="14"/>
  <c r="B8" i="3"/>
  <c r="A100" i="14"/>
  <c r="A84" i="14"/>
  <c r="A52" i="14"/>
  <c r="A22" i="14"/>
  <c r="C7" i="3"/>
  <c r="A68" i="14"/>
  <c r="A6" i="14"/>
  <c r="B68" i="14"/>
  <c r="T5" i="3"/>
  <c r="B82" i="14"/>
  <c r="D7" i="3"/>
  <c r="F50" i="14"/>
  <c r="D57" i="3"/>
  <c r="T55" i="3"/>
  <c r="F81" i="14"/>
  <c r="J68" i="14"/>
  <c r="B127" i="3"/>
  <c r="C126" i="3"/>
  <c r="B26" i="3"/>
  <c r="A118" i="14"/>
  <c r="C25" i="3"/>
  <c r="D69" i="14"/>
  <c r="D126" i="3"/>
  <c r="G67" i="14"/>
  <c r="B75" i="3"/>
  <c r="C74" i="3"/>
  <c r="H69" i="14"/>
  <c r="B94" i="3"/>
  <c r="C93" i="3"/>
  <c r="B19" i="14"/>
  <c r="K67" i="14"/>
  <c r="B143" i="3"/>
  <c r="C142" i="3"/>
  <c r="I67" i="14"/>
  <c r="B109" i="3"/>
  <c r="C108" i="3"/>
  <c r="H52" i="14"/>
  <c r="T91" i="3"/>
  <c r="H83" i="14"/>
  <c r="D93" i="3"/>
  <c r="T140" i="3"/>
  <c r="K81" i="14"/>
  <c r="K50" i="14"/>
  <c r="D142" i="3"/>
  <c r="D41" i="3"/>
  <c r="T39" i="3"/>
  <c r="E82" i="14"/>
  <c r="E51" i="14"/>
  <c r="I50" i="14"/>
  <c r="T106" i="3"/>
  <c r="I81" i="14"/>
  <c r="D108" i="3"/>
  <c r="D74" i="3"/>
  <c r="T23" i="3"/>
  <c r="D83" i="14"/>
  <c r="D52" i="14"/>
  <c r="D25" i="3"/>
  <c r="E68" i="14"/>
  <c r="B42" i="3"/>
  <c r="C41" i="3"/>
  <c r="E110" i="14"/>
  <c r="D100" i="14"/>
  <c r="F111" i="14"/>
  <c r="J104" i="14"/>
  <c r="E97" i="14"/>
  <c r="E34" i="15"/>
  <c r="E35" i="15"/>
  <c r="E40" i="14"/>
  <c r="D98" i="14"/>
  <c r="F106" i="14"/>
  <c r="E109" i="14"/>
  <c r="E103" i="14"/>
  <c r="J97" i="14"/>
  <c r="E111" i="14"/>
  <c r="E107" i="14"/>
  <c r="J108" i="14"/>
  <c r="F98" i="14"/>
  <c r="F105" i="14"/>
  <c r="D102" i="14"/>
  <c r="F100" i="14"/>
  <c r="J34" i="15"/>
  <c r="J35" i="15"/>
  <c r="J40" i="14"/>
  <c r="J103" i="14"/>
  <c r="J99" i="14"/>
  <c r="F104" i="14"/>
  <c r="F99" i="14"/>
  <c r="F107" i="14"/>
  <c r="F108" i="14"/>
  <c r="F103" i="14"/>
  <c r="G36" i="14"/>
  <c r="G98" i="14"/>
  <c r="I36" i="14"/>
  <c r="I104" i="14"/>
  <c r="E104" i="14"/>
  <c r="E105" i="14"/>
  <c r="E102" i="14"/>
  <c r="E99" i="14"/>
  <c r="J102" i="14"/>
  <c r="J109" i="14"/>
  <c r="J106" i="14"/>
  <c r="J111" i="14"/>
  <c r="J107" i="14"/>
  <c r="F97" i="14"/>
  <c r="F102" i="14"/>
  <c r="F109" i="14"/>
  <c r="K36" i="14"/>
  <c r="K100" i="14"/>
  <c r="H36" i="14"/>
  <c r="H39" i="14"/>
  <c r="H110" i="14"/>
  <c r="E100" i="14"/>
  <c r="E101" i="14"/>
  <c r="J100" i="14"/>
  <c r="J98" i="14"/>
  <c r="J105" i="14"/>
  <c r="J101" i="14"/>
  <c r="F110" i="14"/>
  <c r="F101" i="14"/>
  <c r="D101" i="14"/>
  <c r="D109" i="14"/>
  <c r="D110" i="14"/>
  <c r="D99" i="14"/>
  <c r="D108" i="14"/>
  <c r="D103" i="14"/>
  <c r="D105" i="14"/>
  <c r="D111" i="14"/>
  <c r="D104" i="14"/>
  <c r="D107" i="14"/>
  <c r="D106" i="14"/>
  <c r="D97" i="14"/>
  <c r="D34" i="15"/>
  <c r="D35" i="15"/>
  <c r="D40" i="14"/>
  <c r="H26" i="15"/>
  <c r="H29" i="15"/>
  <c r="H32" i="15"/>
  <c r="H27" i="15"/>
  <c r="H30" i="15"/>
  <c r="H33" i="15"/>
  <c r="G27" i="15"/>
  <c r="G30" i="15"/>
  <c r="G33" i="15"/>
  <c r="G26" i="15"/>
  <c r="G29" i="15"/>
  <c r="G32" i="15"/>
  <c r="K27" i="15"/>
  <c r="K30" i="15"/>
  <c r="K33" i="15"/>
  <c r="K26" i="15"/>
  <c r="K29" i="15"/>
  <c r="K32" i="15"/>
  <c r="I27" i="15"/>
  <c r="I30" i="15"/>
  <c r="I33" i="15"/>
  <c r="I26" i="15"/>
  <c r="I29" i="15"/>
  <c r="I32" i="15"/>
  <c r="F34" i="15"/>
  <c r="G107" i="14"/>
  <c r="B20" i="14"/>
  <c r="D70" i="14"/>
  <c r="B27" i="3"/>
  <c r="A119" i="14"/>
  <c r="C26" i="3"/>
  <c r="J52" i="14"/>
  <c r="D127" i="3"/>
  <c r="T125" i="3"/>
  <c r="J83" i="14"/>
  <c r="F51" i="14"/>
  <c r="T56" i="3"/>
  <c r="F82" i="14"/>
  <c r="D58" i="3"/>
  <c r="C58" i="3"/>
  <c r="F68" i="14"/>
  <c r="B59" i="3"/>
  <c r="B128" i="3"/>
  <c r="C127" i="3"/>
  <c r="J69" i="14"/>
  <c r="A7" i="14"/>
  <c r="A23" i="14"/>
  <c r="C8" i="3"/>
  <c r="B9" i="3"/>
  <c r="A101" i="14"/>
  <c r="A85" i="14"/>
  <c r="B69" i="14"/>
  <c r="A53" i="14"/>
  <c r="A69" i="14"/>
  <c r="T6" i="3"/>
  <c r="B83" i="14"/>
  <c r="B52" i="14"/>
  <c r="D8" i="3"/>
  <c r="T73" i="3"/>
  <c r="G82" i="14"/>
  <c r="G51" i="14"/>
  <c r="D75" i="3"/>
  <c r="E69" i="14"/>
  <c r="B43" i="3"/>
  <c r="C42" i="3"/>
  <c r="D42" i="3"/>
  <c r="E52" i="14"/>
  <c r="T40" i="3"/>
  <c r="E83" i="14"/>
  <c r="T92" i="3"/>
  <c r="H84" i="14"/>
  <c r="H53" i="14"/>
  <c r="D94" i="3"/>
  <c r="T24" i="3"/>
  <c r="D84" i="14"/>
  <c r="D53" i="14"/>
  <c r="D26" i="3"/>
  <c r="K51" i="14"/>
  <c r="T141" i="3"/>
  <c r="K82" i="14"/>
  <c r="D143" i="3"/>
  <c r="I68" i="14"/>
  <c r="B110" i="3"/>
  <c r="C109" i="3"/>
  <c r="G68" i="14"/>
  <c r="B76" i="3"/>
  <c r="C75" i="3"/>
  <c r="I51" i="14"/>
  <c r="D109" i="3"/>
  <c r="T107" i="3"/>
  <c r="I82" i="14"/>
  <c r="K68" i="14"/>
  <c r="B144" i="3"/>
  <c r="C143" i="3"/>
  <c r="H70" i="14"/>
  <c r="B95" i="3"/>
  <c r="C94" i="3"/>
  <c r="E121" i="14"/>
  <c r="G99" i="14"/>
  <c r="E123" i="14"/>
  <c r="J117" i="14"/>
  <c r="K101" i="14"/>
  <c r="I34" i="15"/>
  <c r="I35" i="15"/>
  <c r="I40" i="14"/>
  <c r="G34" i="15"/>
  <c r="G35" i="15"/>
  <c r="G40" i="14"/>
  <c r="J120" i="14"/>
  <c r="E126" i="14"/>
  <c r="I103" i="14"/>
  <c r="I99" i="14"/>
  <c r="G103" i="14"/>
  <c r="G111" i="14"/>
  <c r="H99" i="14"/>
  <c r="K106" i="14"/>
  <c r="G97" i="14"/>
  <c r="G109" i="14"/>
  <c r="H108" i="14"/>
  <c r="K34" i="15"/>
  <c r="K35" i="15"/>
  <c r="K40" i="14"/>
  <c r="D119" i="14"/>
  <c r="D121" i="14"/>
  <c r="I100" i="14"/>
  <c r="I106" i="14"/>
  <c r="I102" i="14"/>
  <c r="J127" i="14"/>
  <c r="H107" i="14"/>
  <c r="H103" i="14"/>
  <c r="J122" i="14"/>
  <c r="J126" i="14"/>
  <c r="I97" i="14"/>
  <c r="I110" i="14"/>
  <c r="I105" i="14"/>
  <c r="I101" i="14"/>
  <c r="G110" i="14"/>
  <c r="G106" i="14"/>
  <c r="G102" i="14"/>
  <c r="G105" i="14"/>
  <c r="J121" i="14"/>
  <c r="H106" i="14"/>
  <c r="H101" i="14"/>
  <c r="H111" i="14"/>
  <c r="J123" i="14"/>
  <c r="J116" i="14"/>
  <c r="I98" i="14"/>
  <c r="I109" i="14"/>
  <c r="I108" i="14"/>
  <c r="J114" i="14"/>
  <c r="J20" i="14"/>
  <c r="G100" i="14"/>
  <c r="G101" i="14"/>
  <c r="G108" i="14"/>
  <c r="G104" i="14"/>
  <c r="H100" i="14"/>
  <c r="H97" i="14"/>
  <c r="J118" i="14"/>
  <c r="K109" i="14"/>
  <c r="E113" i="14"/>
  <c r="E19" i="14"/>
  <c r="K110" i="14"/>
  <c r="E124" i="14"/>
  <c r="K107" i="14"/>
  <c r="E117" i="14"/>
  <c r="E127" i="14"/>
  <c r="E115" i="14"/>
  <c r="E21" i="14"/>
  <c r="F35" i="15"/>
  <c r="F40" i="14"/>
  <c r="F126" i="14"/>
  <c r="H34" i="15"/>
  <c r="H35" i="15"/>
  <c r="H40" i="14"/>
  <c r="K102" i="14"/>
  <c r="J113" i="14"/>
  <c r="J19" i="14"/>
  <c r="K104" i="14"/>
  <c r="E116" i="14"/>
  <c r="J115" i="14"/>
  <c r="J21" i="14"/>
  <c r="K98" i="14"/>
  <c r="J119" i="14"/>
  <c r="K111" i="14"/>
  <c r="E122" i="14"/>
  <c r="K105" i="14"/>
  <c r="K97" i="14"/>
  <c r="E120" i="14"/>
  <c r="E119" i="14"/>
  <c r="J125" i="14"/>
  <c r="K108" i="14"/>
  <c r="E118" i="14"/>
  <c r="K103" i="14"/>
  <c r="E114" i="14"/>
  <c r="E20" i="14"/>
  <c r="I111" i="14"/>
  <c r="I107" i="14"/>
  <c r="J124" i="14"/>
  <c r="K99" i="14"/>
  <c r="E125" i="14"/>
  <c r="H104" i="14"/>
  <c r="H105" i="14"/>
  <c r="H102" i="14"/>
  <c r="H98" i="14"/>
  <c r="H109" i="14"/>
  <c r="D122" i="14"/>
  <c r="D126" i="14"/>
  <c r="D124" i="14"/>
  <c r="D113" i="14"/>
  <c r="D19" i="14"/>
  <c r="D114" i="14"/>
  <c r="D20" i="14"/>
  <c r="D118" i="14"/>
  <c r="D115" i="14"/>
  <c r="D21" i="14"/>
  <c r="D125" i="14"/>
  <c r="D127" i="14"/>
  <c r="D120" i="14"/>
  <c r="D117" i="14"/>
  <c r="D123" i="14"/>
  <c r="D116" i="14"/>
  <c r="D22" i="14"/>
  <c r="G123" i="14"/>
  <c r="B21" i="14"/>
  <c r="B53" i="14"/>
  <c r="D9" i="3"/>
  <c r="T7" i="3"/>
  <c r="B84" i="14"/>
  <c r="B60" i="3"/>
  <c r="C59" i="3"/>
  <c r="F69" i="14"/>
  <c r="A86" i="14"/>
  <c r="A102" i="14"/>
  <c r="C9" i="3"/>
  <c r="A8" i="14"/>
  <c r="B70" i="14"/>
  <c r="A24" i="14"/>
  <c r="B10" i="3"/>
  <c r="A70" i="14"/>
  <c r="A54" i="14"/>
  <c r="B28" i="3"/>
  <c r="A120" i="14"/>
  <c r="C27" i="3"/>
  <c r="D71" i="14"/>
  <c r="B129" i="3"/>
  <c r="C128" i="3"/>
  <c r="J70" i="14"/>
  <c r="T57" i="3"/>
  <c r="F83" i="14"/>
  <c r="F52" i="14"/>
  <c r="D59" i="3"/>
  <c r="T126" i="3"/>
  <c r="J84" i="14"/>
  <c r="J53" i="14"/>
  <c r="D128" i="3"/>
  <c r="I69" i="14"/>
  <c r="B111" i="3"/>
  <c r="C110" i="3"/>
  <c r="G69" i="14"/>
  <c r="B77" i="3"/>
  <c r="C76" i="3"/>
  <c r="E70" i="14"/>
  <c r="B44" i="3"/>
  <c r="C43" i="3"/>
  <c r="K69" i="14"/>
  <c r="B145" i="3"/>
  <c r="C144" i="3"/>
  <c r="T142" i="3"/>
  <c r="K83" i="14"/>
  <c r="K52" i="14"/>
  <c r="D144" i="3"/>
  <c r="T25" i="3"/>
  <c r="D85" i="14"/>
  <c r="D27" i="3"/>
  <c r="D54" i="14"/>
  <c r="H71" i="14"/>
  <c r="B96" i="3"/>
  <c r="C95" i="3"/>
  <c r="I52" i="14"/>
  <c r="D110" i="3"/>
  <c r="T108" i="3"/>
  <c r="I83" i="14"/>
  <c r="D95" i="3"/>
  <c r="T93" i="3"/>
  <c r="H85" i="14"/>
  <c r="H54" i="14"/>
  <c r="E53" i="14"/>
  <c r="D43" i="3"/>
  <c r="T41" i="3"/>
  <c r="E84" i="14"/>
  <c r="G52" i="14"/>
  <c r="T74" i="3"/>
  <c r="G83" i="14"/>
  <c r="D76" i="3"/>
  <c r="F119" i="14"/>
  <c r="D23" i="14"/>
  <c r="G127" i="14"/>
  <c r="G126" i="14"/>
  <c r="G114" i="14"/>
  <c r="G20" i="14"/>
  <c r="G115" i="14"/>
  <c r="G21" i="14"/>
  <c r="F118" i="14"/>
  <c r="I119" i="14"/>
  <c r="G120" i="14"/>
  <c r="G122" i="14"/>
  <c r="G124" i="14"/>
  <c r="G119" i="14"/>
  <c r="G125" i="14"/>
  <c r="G117" i="14"/>
  <c r="G121" i="14"/>
  <c r="I115" i="14"/>
  <c r="I21" i="14"/>
  <c r="G113" i="14"/>
  <c r="G19" i="14"/>
  <c r="K123" i="14"/>
  <c r="K117" i="14"/>
  <c r="G116" i="14"/>
  <c r="G118" i="14"/>
  <c r="F117" i="14"/>
  <c r="F116" i="14"/>
  <c r="I127" i="14"/>
  <c r="K122" i="14"/>
  <c r="F122" i="14"/>
  <c r="F123" i="14"/>
  <c r="F125" i="14"/>
  <c r="I125" i="14"/>
  <c r="K114" i="14"/>
  <c r="K20" i="14"/>
  <c r="F124" i="14"/>
  <c r="F115" i="14"/>
  <c r="F127" i="14"/>
  <c r="I113" i="14"/>
  <c r="I19" i="14"/>
  <c r="K116" i="14"/>
  <c r="K121" i="14"/>
  <c r="I116" i="14"/>
  <c r="K118" i="14"/>
  <c r="I124" i="14"/>
  <c r="K127" i="14"/>
  <c r="I122" i="14"/>
  <c r="K115" i="14"/>
  <c r="K21" i="14"/>
  <c r="I123" i="14"/>
  <c r="K125" i="14"/>
  <c r="J22" i="14"/>
  <c r="K119" i="14"/>
  <c r="K124" i="14"/>
  <c r="I126" i="14"/>
  <c r="I114" i="14"/>
  <c r="I20" i="14"/>
  <c r="H117" i="14"/>
  <c r="H23" i="14"/>
  <c r="H119" i="14"/>
  <c r="H114" i="14"/>
  <c r="H20" i="14"/>
  <c r="H118" i="14"/>
  <c r="H115" i="14"/>
  <c r="H21" i="14"/>
  <c r="H113" i="14"/>
  <c r="H19" i="14"/>
  <c r="H123" i="14"/>
  <c r="H126" i="14"/>
  <c r="H124" i="14"/>
  <c r="H121" i="14"/>
  <c r="H120" i="14"/>
  <c r="H122" i="14"/>
  <c r="H116" i="14"/>
  <c r="H22" i="14"/>
  <c r="H127" i="14"/>
  <c r="H125" i="14"/>
  <c r="E22" i="14"/>
  <c r="I120" i="14"/>
  <c r="K126" i="14"/>
  <c r="K113" i="14"/>
  <c r="K19" i="14"/>
  <c r="K120" i="14"/>
  <c r="I118" i="14"/>
  <c r="I117" i="14"/>
  <c r="I121" i="14"/>
  <c r="F121" i="14"/>
  <c r="F113" i="14"/>
  <c r="F19" i="14"/>
  <c r="F120" i="14"/>
  <c r="F114" i="14"/>
  <c r="F20" i="14"/>
  <c r="B22" i="14"/>
  <c r="F21" i="14"/>
  <c r="D129" i="3"/>
  <c r="T127" i="3"/>
  <c r="J85" i="14"/>
  <c r="J54" i="14"/>
  <c r="C129" i="3"/>
  <c r="J71" i="14"/>
  <c r="B130" i="3"/>
  <c r="B54" i="14"/>
  <c r="T8" i="3"/>
  <c r="B85" i="14"/>
  <c r="D10" i="3"/>
  <c r="A9" i="14"/>
  <c r="B71" i="14"/>
  <c r="A55" i="14"/>
  <c r="B11" i="3"/>
  <c r="A87" i="14"/>
  <c r="A25" i="14"/>
  <c r="C10" i="3"/>
  <c r="A71" i="14"/>
  <c r="A103" i="14"/>
  <c r="F53" i="14"/>
  <c r="D60" i="3"/>
  <c r="T58" i="3"/>
  <c r="F84" i="14"/>
  <c r="C28" i="3"/>
  <c r="D72" i="14"/>
  <c r="B29" i="3"/>
  <c r="A121" i="14"/>
  <c r="B61" i="3"/>
  <c r="C60" i="3"/>
  <c r="F70" i="14"/>
  <c r="D44" i="3"/>
  <c r="E54" i="14"/>
  <c r="T42" i="3"/>
  <c r="E85" i="14"/>
  <c r="K53" i="14"/>
  <c r="T143" i="3"/>
  <c r="K84" i="14"/>
  <c r="D145" i="3"/>
  <c r="K70" i="14"/>
  <c r="B146" i="3"/>
  <c r="C145" i="3"/>
  <c r="E71" i="14"/>
  <c r="B45" i="3"/>
  <c r="C44" i="3"/>
  <c r="G70" i="14"/>
  <c r="B78" i="3"/>
  <c r="C77" i="3"/>
  <c r="I70" i="14"/>
  <c r="B112" i="3"/>
  <c r="C111" i="3"/>
  <c r="D77" i="3"/>
  <c r="T75" i="3"/>
  <c r="G84" i="14"/>
  <c r="G53" i="14"/>
  <c r="T109" i="3"/>
  <c r="I84" i="14"/>
  <c r="I53" i="14"/>
  <c r="D111" i="3"/>
  <c r="D96" i="3"/>
  <c r="T94" i="3"/>
  <c r="H86" i="14"/>
  <c r="H55" i="14"/>
  <c r="C96" i="3"/>
  <c r="H72" i="14"/>
  <c r="B97" i="3"/>
  <c r="T26" i="3"/>
  <c r="D86" i="14"/>
  <c r="D28" i="3"/>
  <c r="D55" i="14"/>
  <c r="G22" i="14"/>
  <c r="F22" i="14"/>
  <c r="H24" i="14"/>
  <c r="I22" i="14"/>
  <c r="K22" i="14"/>
  <c r="B23" i="14"/>
  <c r="D24" i="14"/>
  <c r="E23" i="14"/>
  <c r="J23" i="14"/>
  <c r="C29" i="3"/>
  <c r="D73" i="14"/>
  <c r="B30" i="3"/>
  <c r="A122" i="14"/>
  <c r="T59" i="3"/>
  <c r="F85" i="14"/>
  <c r="F54" i="14"/>
  <c r="D61" i="3"/>
  <c r="B131" i="3"/>
  <c r="C130" i="3"/>
  <c r="J72" i="14"/>
  <c r="F71" i="14"/>
  <c r="B62" i="3"/>
  <c r="C61" i="3"/>
  <c r="A72" i="14"/>
  <c r="A56" i="14"/>
  <c r="B12" i="3"/>
  <c r="A26" i="14"/>
  <c r="A104" i="14"/>
  <c r="A10" i="14"/>
  <c r="A88" i="14"/>
  <c r="B72" i="14"/>
  <c r="C11" i="3"/>
  <c r="D11" i="3"/>
  <c r="B55" i="14"/>
  <c r="T9" i="3"/>
  <c r="B86" i="14"/>
  <c r="T128" i="3"/>
  <c r="J86" i="14"/>
  <c r="J55" i="14"/>
  <c r="D130" i="3"/>
  <c r="D97" i="3"/>
  <c r="T95" i="3"/>
  <c r="H87" i="14"/>
  <c r="H56" i="14"/>
  <c r="G71" i="14"/>
  <c r="B79" i="3"/>
  <c r="C78" i="3"/>
  <c r="T144" i="3"/>
  <c r="K85" i="14"/>
  <c r="K54" i="14"/>
  <c r="D146" i="3"/>
  <c r="T27" i="3"/>
  <c r="D87" i="14"/>
  <c r="D56" i="14"/>
  <c r="D29" i="3"/>
  <c r="D112" i="3"/>
  <c r="T110" i="3"/>
  <c r="I85" i="14"/>
  <c r="I54" i="14"/>
  <c r="I71" i="14"/>
  <c r="B113" i="3"/>
  <c r="C112" i="3"/>
  <c r="K71" i="14"/>
  <c r="B147" i="3"/>
  <c r="C146" i="3"/>
  <c r="H73" i="14"/>
  <c r="B98" i="3"/>
  <c r="C97" i="3"/>
  <c r="D78" i="3"/>
  <c r="T76" i="3"/>
  <c r="G85" i="14"/>
  <c r="G54" i="14"/>
  <c r="E72" i="14"/>
  <c r="B46" i="3"/>
  <c r="C45" i="3"/>
  <c r="E55" i="14"/>
  <c r="D45" i="3"/>
  <c r="T43" i="3"/>
  <c r="E86" i="14"/>
  <c r="H25" i="14"/>
  <c r="G23" i="14"/>
  <c r="E24" i="14"/>
  <c r="J24" i="14"/>
  <c r="I23" i="14"/>
  <c r="D25" i="14"/>
  <c r="F23" i="14"/>
  <c r="K23" i="14"/>
  <c r="B24" i="14"/>
  <c r="T129" i="3"/>
  <c r="J87" i="14"/>
  <c r="J56" i="14"/>
  <c r="D131" i="3"/>
  <c r="B13" i="3"/>
  <c r="A73" i="14"/>
  <c r="A105" i="14"/>
  <c r="C12" i="3"/>
  <c r="B73" i="14"/>
  <c r="A11" i="14"/>
  <c r="A27" i="14"/>
  <c r="A89" i="14"/>
  <c r="A57" i="14"/>
  <c r="F72" i="14"/>
  <c r="B63" i="3"/>
  <c r="C62" i="3"/>
  <c r="J73" i="14"/>
  <c r="B132" i="3"/>
  <c r="C131" i="3"/>
  <c r="B31" i="3"/>
  <c r="A123" i="14"/>
  <c r="C30" i="3"/>
  <c r="D74" i="14"/>
  <c r="T10" i="3"/>
  <c r="B87" i="14"/>
  <c r="D12" i="3"/>
  <c r="B56" i="14"/>
  <c r="D62" i="3"/>
  <c r="T60" i="3"/>
  <c r="F86" i="14"/>
  <c r="F55" i="14"/>
  <c r="H74" i="14"/>
  <c r="B99" i="3"/>
  <c r="C98" i="3"/>
  <c r="T145" i="3"/>
  <c r="K86" i="14"/>
  <c r="D147" i="3"/>
  <c r="K55" i="14"/>
  <c r="G72" i="14"/>
  <c r="B80" i="3"/>
  <c r="C79" i="3"/>
  <c r="T96" i="3"/>
  <c r="H88" i="14"/>
  <c r="H57" i="14"/>
  <c r="D98" i="3"/>
  <c r="E73" i="14"/>
  <c r="B47" i="3"/>
  <c r="C46" i="3"/>
  <c r="G55" i="14"/>
  <c r="D79" i="3"/>
  <c r="T77" i="3"/>
  <c r="G86" i="14"/>
  <c r="G24" i="14"/>
  <c r="I72" i="14"/>
  <c r="B114" i="3"/>
  <c r="C113" i="3"/>
  <c r="K72" i="14"/>
  <c r="B148" i="3"/>
  <c r="C147" i="3"/>
  <c r="T111" i="3"/>
  <c r="I86" i="14"/>
  <c r="I55" i="14"/>
  <c r="D113" i="3"/>
  <c r="T28" i="3"/>
  <c r="D88" i="14"/>
  <c r="D57" i="14"/>
  <c r="D30" i="3"/>
  <c r="D46" i="3"/>
  <c r="E56" i="14"/>
  <c r="T44" i="3"/>
  <c r="E87" i="14"/>
  <c r="I24" i="14"/>
  <c r="H26" i="14"/>
  <c r="F24" i="14"/>
  <c r="D26" i="14"/>
  <c r="K24" i="14"/>
  <c r="E25" i="14"/>
  <c r="J25" i="14"/>
  <c r="B25" i="14"/>
  <c r="T11" i="3"/>
  <c r="B88" i="14"/>
  <c r="B57" i="14"/>
  <c r="D13" i="3"/>
  <c r="D75" i="14"/>
  <c r="B32" i="3"/>
  <c r="A124" i="14"/>
  <c r="C31" i="3"/>
  <c r="D132" i="3"/>
  <c r="J57" i="14"/>
  <c r="T130" i="3"/>
  <c r="J88" i="14"/>
  <c r="B64" i="3"/>
  <c r="C63" i="3"/>
  <c r="F73" i="14"/>
  <c r="D63" i="3"/>
  <c r="T61" i="3"/>
  <c r="F87" i="14"/>
  <c r="F56" i="14"/>
  <c r="J74" i="14"/>
  <c r="B133" i="3"/>
  <c r="C132" i="3"/>
  <c r="B14" i="3"/>
  <c r="A28" i="14"/>
  <c r="A58" i="14"/>
  <c r="A12" i="14"/>
  <c r="A90" i="14"/>
  <c r="A106" i="14"/>
  <c r="C13" i="3"/>
  <c r="B74" i="14"/>
  <c r="A74" i="14"/>
  <c r="T112" i="3"/>
  <c r="I87" i="14"/>
  <c r="I56" i="14"/>
  <c r="D114" i="3"/>
  <c r="T78" i="3"/>
  <c r="G87" i="14"/>
  <c r="G56" i="14"/>
  <c r="D80" i="3"/>
  <c r="H58" i="14"/>
  <c r="D99" i="3"/>
  <c r="T97" i="3"/>
  <c r="H89" i="14"/>
  <c r="G73" i="14"/>
  <c r="B81" i="3"/>
  <c r="C80" i="3"/>
  <c r="T29" i="3"/>
  <c r="D89" i="14"/>
  <c r="D31" i="3"/>
  <c r="D58" i="14"/>
  <c r="E57" i="14"/>
  <c r="D47" i="3"/>
  <c r="T45" i="3"/>
  <c r="E88" i="14"/>
  <c r="E74" i="14"/>
  <c r="B48" i="3"/>
  <c r="C47" i="3"/>
  <c r="T146" i="3"/>
  <c r="K87" i="14"/>
  <c r="D148" i="3"/>
  <c r="K56" i="14"/>
  <c r="H75" i="14"/>
  <c r="B100" i="3"/>
  <c r="C99" i="3"/>
  <c r="I73" i="14"/>
  <c r="B115" i="3"/>
  <c r="C114" i="3"/>
  <c r="K73" i="14"/>
  <c r="B149" i="3"/>
  <c r="C148" i="3"/>
  <c r="G25" i="14"/>
  <c r="T113" i="3"/>
  <c r="I88" i="14"/>
  <c r="H27" i="14"/>
  <c r="F25" i="14"/>
  <c r="B26" i="14"/>
  <c r="D27" i="14"/>
  <c r="I25" i="14"/>
  <c r="K25" i="14"/>
  <c r="E26" i="14"/>
  <c r="J26" i="14"/>
  <c r="F74" i="14"/>
  <c r="B65" i="3"/>
  <c r="C64" i="3"/>
  <c r="J75" i="14"/>
  <c r="B134" i="3"/>
  <c r="C133" i="3"/>
  <c r="D64" i="3"/>
  <c r="T62" i="3"/>
  <c r="F88" i="14"/>
  <c r="F57" i="14"/>
  <c r="C32" i="3"/>
  <c r="D76" i="14"/>
  <c r="B33" i="3"/>
  <c r="A125" i="14"/>
  <c r="A13" i="14"/>
  <c r="A91" i="14"/>
  <c r="A29" i="14"/>
  <c r="A59" i="14"/>
  <c r="C14" i="3"/>
  <c r="A75" i="14"/>
  <c r="A107" i="14"/>
  <c r="B15" i="3"/>
  <c r="B75" i="14"/>
  <c r="J58" i="14"/>
  <c r="T131" i="3"/>
  <c r="J89" i="14"/>
  <c r="D133" i="3"/>
  <c r="D14" i="3"/>
  <c r="B58" i="14"/>
  <c r="T12" i="3"/>
  <c r="B89" i="14"/>
  <c r="K74" i="14"/>
  <c r="B150" i="3"/>
  <c r="C149" i="3"/>
  <c r="H76" i="14"/>
  <c r="B101" i="3"/>
  <c r="C100" i="3"/>
  <c r="D48" i="3"/>
  <c r="E58" i="14"/>
  <c r="T46" i="3"/>
  <c r="E89" i="14"/>
  <c r="G74" i="14"/>
  <c r="B82" i="3"/>
  <c r="C81" i="3"/>
  <c r="I57" i="14"/>
  <c r="D115" i="3"/>
  <c r="I74" i="14"/>
  <c r="B116" i="3"/>
  <c r="C115" i="3"/>
  <c r="T30" i="3"/>
  <c r="D90" i="14"/>
  <c r="D32" i="3"/>
  <c r="D59" i="14"/>
  <c r="T79" i="3"/>
  <c r="G88" i="14"/>
  <c r="G57" i="14"/>
  <c r="D81" i="3"/>
  <c r="E75" i="14"/>
  <c r="B49" i="3"/>
  <c r="C48" i="3"/>
  <c r="K57" i="14"/>
  <c r="T147" i="3"/>
  <c r="K88" i="14"/>
  <c r="D149" i="3"/>
  <c r="D100" i="3"/>
  <c r="T98" i="3"/>
  <c r="H90" i="14"/>
  <c r="H59" i="14"/>
  <c r="F26" i="14"/>
  <c r="B27" i="14"/>
  <c r="E27" i="14"/>
  <c r="D28" i="14"/>
  <c r="I26" i="14"/>
  <c r="H28" i="14"/>
  <c r="G26" i="14"/>
  <c r="K26" i="14"/>
  <c r="J27" i="14"/>
  <c r="D134" i="3"/>
  <c r="T132" i="3"/>
  <c r="J90" i="14"/>
  <c r="J59" i="14"/>
  <c r="A30" i="14"/>
  <c r="A92" i="14"/>
  <c r="A14" i="14"/>
  <c r="A60" i="14"/>
  <c r="A108" i="14"/>
  <c r="B16" i="3"/>
  <c r="C15" i="3"/>
  <c r="A76" i="14"/>
  <c r="B76" i="14"/>
  <c r="C33" i="3"/>
  <c r="D77" i="14"/>
  <c r="B34" i="3"/>
  <c r="A126" i="14"/>
  <c r="D65" i="3"/>
  <c r="F58" i="14"/>
  <c r="T63" i="3"/>
  <c r="F89" i="14"/>
  <c r="B66" i="3"/>
  <c r="C65" i="3"/>
  <c r="F75" i="14"/>
  <c r="T13" i="3"/>
  <c r="B90" i="14"/>
  <c r="D15" i="3"/>
  <c r="B59" i="14"/>
  <c r="B135" i="3"/>
  <c r="J76" i="14"/>
  <c r="C134" i="3"/>
  <c r="C82" i="3"/>
  <c r="G75" i="14"/>
  <c r="B83" i="3"/>
  <c r="T99" i="3"/>
  <c r="H91" i="14"/>
  <c r="H60" i="14"/>
  <c r="D101" i="3"/>
  <c r="E76" i="14"/>
  <c r="B50" i="3"/>
  <c r="C49" i="3"/>
  <c r="D116" i="3"/>
  <c r="I58" i="14"/>
  <c r="T114" i="3"/>
  <c r="I89" i="14"/>
  <c r="E59" i="14"/>
  <c r="D49" i="3"/>
  <c r="T47" i="3"/>
  <c r="E90" i="14"/>
  <c r="D150" i="3"/>
  <c r="T148" i="3"/>
  <c r="K89" i="14"/>
  <c r="K58" i="14"/>
  <c r="D82" i="3"/>
  <c r="T80" i="3"/>
  <c r="G89" i="14"/>
  <c r="G58" i="14"/>
  <c r="T31" i="3"/>
  <c r="D91" i="14"/>
  <c r="D60" i="14"/>
  <c r="D33" i="3"/>
  <c r="I75" i="14"/>
  <c r="B117" i="3"/>
  <c r="C116" i="3"/>
  <c r="K75" i="14"/>
  <c r="B151" i="3"/>
  <c r="C150" i="3"/>
  <c r="H77" i="14"/>
  <c r="B102" i="3"/>
  <c r="C101" i="3"/>
  <c r="F27" i="14"/>
  <c r="K27" i="14"/>
  <c r="E28" i="14"/>
  <c r="B28" i="14"/>
  <c r="G27" i="14"/>
  <c r="I27" i="14"/>
  <c r="H29" i="14"/>
  <c r="D29" i="14"/>
  <c r="J28" i="14"/>
  <c r="D66" i="3"/>
  <c r="T64" i="3"/>
  <c r="F90" i="14"/>
  <c r="F59" i="14"/>
  <c r="T14" i="3"/>
  <c r="B91" i="14"/>
  <c r="B60" i="14"/>
  <c r="D16" i="3"/>
  <c r="B67" i="3"/>
  <c r="C66" i="3"/>
  <c r="F76" i="14"/>
  <c r="D78" i="14"/>
  <c r="B35" i="3"/>
  <c r="A127" i="14"/>
  <c r="C34" i="3"/>
  <c r="B136" i="3"/>
  <c r="C135" i="3"/>
  <c r="J77" i="14"/>
  <c r="A15" i="14"/>
  <c r="B77" i="14"/>
  <c r="A61" i="14"/>
  <c r="B17" i="3"/>
  <c r="A109" i="14"/>
  <c r="A31" i="14"/>
  <c r="A93" i="14"/>
  <c r="A77" i="14"/>
  <c r="C16" i="3"/>
  <c r="T133" i="3"/>
  <c r="J91" i="14"/>
  <c r="J60" i="14"/>
  <c r="D135" i="3"/>
  <c r="T100" i="3"/>
  <c r="H92" i="14"/>
  <c r="H61" i="14"/>
  <c r="D102" i="3"/>
  <c r="G76" i="14"/>
  <c r="B84" i="3"/>
  <c r="C83" i="3"/>
  <c r="H78" i="14"/>
  <c r="B103" i="3"/>
  <c r="C102" i="3"/>
  <c r="K76" i="14"/>
  <c r="B152" i="3"/>
  <c r="C151" i="3"/>
  <c r="I76" i="14"/>
  <c r="B118" i="3"/>
  <c r="C117" i="3"/>
  <c r="T32" i="3"/>
  <c r="D92" i="14"/>
  <c r="D61" i="14"/>
  <c r="D34" i="3"/>
  <c r="T149" i="3"/>
  <c r="K90" i="14"/>
  <c r="D151" i="3"/>
  <c r="K59" i="14"/>
  <c r="E77" i="14"/>
  <c r="B51" i="3"/>
  <c r="C50" i="3"/>
  <c r="D83" i="3"/>
  <c r="T81" i="3"/>
  <c r="G90" i="14"/>
  <c r="G59" i="14"/>
  <c r="D50" i="3"/>
  <c r="E60" i="14"/>
  <c r="T48" i="3"/>
  <c r="E91" i="14"/>
  <c r="D117" i="3"/>
  <c r="T115" i="3"/>
  <c r="I90" i="14"/>
  <c r="I59" i="14"/>
  <c r="T82" i="3"/>
  <c r="G91" i="14"/>
  <c r="B29" i="14"/>
  <c r="I28" i="14"/>
  <c r="F28" i="14"/>
  <c r="D30" i="14"/>
  <c r="K28" i="14"/>
  <c r="H30" i="14"/>
  <c r="G28" i="14"/>
  <c r="J29" i="14"/>
  <c r="E29" i="14"/>
  <c r="J61" i="14"/>
  <c r="T134" i="3"/>
  <c r="J92" i="14"/>
  <c r="D136" i="3"/>
  <c r="B78" i="14"/>
  <c r="A94" i="14"/>
  <c r="A16" i="14"/>
  <c r="A32" i="14"/>
  <c r="A78" i="14"/>
  <c r="B18" i="3"/>
  <c r="A62" i="14"/>
  <c r="A110" i="14"/>
  <c r="C17" i="3"/>
  <c r="D79" i="14"/>
  <c r="C35" i="3"/>
  <c r="F77" i="14"/>
  <c r="C67" i="3"/>
  <c r="B68" i="3"/>
  <c r="D17" i="3"/>
  <c r="T15" i="3"/>
  <c r="B92" i="14"/>
  <c r="B61" i="14"/>
  <c r="C136" i="3"/>
  <c r="J78" i="14"/>
  <c r="B137" i="3"/>
  <c r="T65" i="3"/>
  <c r="F91" i="14"/>
  <c r="D67" i="3"/>
  <c r="F60" i="14"/>
  <c r="E61" i="14"/>
  <c r="D51" i="3"/>
  <c r="T49" i="3"/>
  <c r="E92" i="14"/>
  <c r="T33" i="3"/>
  <c r="D93" i="14"/>
  <c r="D35" i="3"/>
  <c r="D62" i="14"/>
  <c r="T116" i="3"/>
  <c r="I91" i="14"/>
  <c r="D118" i="3"/>
  <c r="I60" i="14"/>
  <c r="G77" i="14"/>
  <c r="B85" i="3"/>
  <c r="C84" i="3"/>
  <c r="E78" i="14"/>
  <c r="B52" i="3"/>
  <c r="C51" i="3"/>
  <c r="T150" i="3"/>
  <c r="K91" i="14"/>
  <c r="K60" i="14"/>
  <c r="D152" i="3"/>
  <c r="K77" i="14"/>
  <c r="B153" i="3"/>
  <c r="C152" i="3"/>
  <c r="H79" i="14"/>
  <c r="C103" i="3"/>
  <c r="G60" i="14"/>
  <c r="D84" i="3"/>
  <c r="I77" i="14"/>
  <c r="B119" i="3"/>
  <c r="C118" i="3"/>
  <c r="D103" i="3"/>
  <c r="T101" i="3"/>
  <c r="H93" i="14"/>
  <c r="H62" i="14"/>
  <c r="F29" i="14"/>
  <c r="J30" i="14"/>
  <c r="K29" i="14"/>
  <c r="H31" i="14"/>
  <c r="I29" i="14"/>
  <c r="E30" i="14"/>
  <c r="D31" i="14"/>
  <c r="G29" i="14"/>
  <c r="B30" i="14"/>
  <c r="J79" i="14"/>
  <c r="C137" i="3"/>
  <c r="B62" i="14"/>
  <c r="T16" i="3"/>
  <c r="B93" i="14"/>
  <c r="D18" i="3"/>
  <c r="J62" i="14"/>
  <c r="T135" i="3"/>
  <c r="J93" i="14"/>
  <c r="D137" i="3"/>
  <c r="F61" i="14"/>
  <c r="D68" i="3"/>
  <c r="T66" i="3"/>
  <c r="F92" i="14"/>
  <c r="F78" i="14"/>
  <c r="B69" i="3"/>
  <c r="C68" i="3"/>
  <c r="A17" i="14"/>
  <c r="A95" i="14"/>
  <c r="A33" i="14"/>
  <c r="C18" i="3"/>
  <c r="A111" i="14"/>
  <c r="A63" i="14"/>
  <c r="B79" i="14"/>
  <c r="A79" i="14"/>
  <c r="I78" i="14"/>
  <c r="B120" i="3"/>
  <c r="C119" i="3"/>
  <c r="D119" i="3"/>
  <c r="T117" i="3"/>
  <c r="I92" i="14"/>
  <c r="I30" i="14"/>
  <c r="I61" i="14"/>
  <c r="D52" i="3"/>
  <c r="E62" i="14"/>
  <c r="T50" i="3"/>
  <c r="E93" i="14"/>
  <c r="E31" i="14"/>
  <c r="K61" i="14"/>
  <c r="T151" i="3"/>
  <c r="K92" i="14"/>
  <c r="D153" i="3"/>
  <c r="E79" i="14"/>
  <c r="C52" i="3"/>
  <c r="T34" i="3"/>
  <c r="D94" i="14"/>
  <c r="D63" i="14"/>
  <c r="T102" i="3"/>
  <c r="H94" i="14"/>
  <c r="H63" i="14"/>
  <c r="D85" i="3"/>
  <c r="T83" i="3"/>
  <c r="G92" i="14"/>
  <c r="G61" i="14"/>
  <c r="K78" i="14"/>
  <c r="B154" i="3"/>
  <c r="C153" i="3"/>
  <c r="G78" i="14"/>
  <c r="B86" i="3"/>
  <c r="C85" i="3"/>
  <c r="K30" i="14"/>
  <c r="D32" i="14"/>
  <c r="F30" i="14"/>
  <c r="G30" i="14"/>
  <c r="B31" i="14"/>
  <c r="H32" i="14"/>
  <c r="J31" i="14"/>
  <c r="T136" i="3"/>
  <c r="J94" i="14"/>
  <c r="J63" i="14"/>
  <c r="T137" i="3"/>
  <c r="J95" i="14"/>
  <c r="F62" i="14"/>
  <c r="D69" i="3"/>
  <c r="T67" i="3"/>
  <c r="F93" i="14"/>
  <c r="F79" i="14"/>
  <c r="C69" i="3"/>
  <c r="T17" i="3"/>
  <c r="B94" i="14"/>
  <c r="B63" i="14"/>
  <c r="D86" i="3"/>
  <c r="T84" i="3"/>
  <c r="G93" i="14"/>
  <c r="G62" i="14"/>
  <c r="I79" i="14"/>
  <c r="C120" i="3"/>
  <c r="T103" i="3"/>
  <c r="H95" i="14"/>
  <c r="T35" i="3"/>
  <c r="D95" i="14"/>
  <c r="K62" i="14"/>
  <c r="T152" i="3"/>
  <c r="K93" i="14"/>
  <c r="D154" i="3"/>
  <c r="G79" i="14"/>
  <c r="C86" i="3"/>
  <c r="K79" i="14"/>
  <c r="C154" i="3"/>
  <c r="E63" i="14"/>
  <c r="T51" i="3"/>
  <c r="E94" i="14"/>
  <c r="T118" i="3"/>
  <c r="I93" i="14"/>
  <c r="I62" i="14"/>
  <c r="D120" i="3"/>
  <c r="J33" i="14"/>
  <c r="J32" i="14"/>
  <c r="G31" i="14"/>
  <c r="H33" i="14"/>
  <c r="E32" i="14"/>
  <c r="F31" i="14"/>
  <c r="I31" i="14"/>
  <c r="K31" i="14"/>
  <c r="D33" i="14"/>
  <c r="B32" i="14"/>
  <c r="T68" i="3"/>
  <c r="F94" i="14"/>
  <c r="F63" i="14"/>
  <c r="T18" i="3"/>
  <c r="B95" i="14"/>
  <c r="T119" i="3"/>
  <c r="I94" i="14"/>
  <c r="I63" i="14"/>
  <c r="T52" i="3"/>
  <c r="E95" i="14"/>
  <c r="G63" i="14"/>
  <c r="T85" i="3"/>
  <c r="G94" i="14"/>
  <c r="T153" i="3"/>
  <c r="K94" i="14"/>
  <c r="K63" i="14"/>
  <c r="G32" i="14"/>
  <c r="E33" i="14"/>
  <c r="I32" i="14"/>
  <c r="K32" i="14"/>
  <c r="F32" i="14"/>
  <c r="B33" i="14"/>
  <c r="T69" i="3"/>
  <c r="F95" i="14"/>
  <c r="T120" i="3"/>
  <c r="I95" i="14"/>
  <c r="T154" i="3"/>
  <c r="K95" i="14"/>
  <c r="T86" i="3"/>
  <c r="G95" i="14"/>
  <c r="F33" i="14"/>
  <c r="G33" i="14"/>
  <c r="I33" i="14"/>
  <c r="K33" i="14"/>
</calcChain>
</file>

<file path=xl/comments1.xml><?xml version="1.0" encoding="utf-8"?>
<comments xmlns="http://schemas.openxmlformats.org/spreadsheetml/2006/main">
  <authors>
    <author>Erin</author>
    <author>Erin Recktenwald</author>
  </authors>
  <commentList>
    <comment ref="A6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Average amount provided per lamb during creep feeding
</t>
        </r>
      </text>
    </comment>
    <comment ref="A10" authorId="1" shapeId="0">
      <text>
        <r>
          <rPr>
            <b/>
            <sz val="9"/>
            <color indexed="81"/>
            <rFont val="Tahoma"/>
            <charset val="1"/>
          </rPr>
          <t>Erin Recktenwald:</t>
        </r>
        <r>
          <rPr>
            <sz val="9"/>
            <color indexed="81"/>
            <rFont val="Tahoma"/>
            <charset val="1"/>
          </rPr>
          <t xml:space="preserve">
Hay in rows 8-10 fed to pre-weaned lambs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mature and ewe lambs, (all bred ewes)</t>
        </r>
      </text>
    </comment>
    <comment ref="A1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non-pregnant, non-lactating, BCS 3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may include grain supplement or higher quality forage, higher cost per lb feed
</t>
        </r>
      </text>
    </comment>
    <comment ref="A15" authorId="1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How long between breedings for each ewe?
</t>
        </r>
      </text>
    </comment>
    <comment ref="A16" authorId="1" shapeId="0">
      <text>
        <r>
          <rPr>
            <b/>
            <sz val="9"/>
            <color indexed="81"/>
            <rFont val="Tahoma"/>
            <charset val="1"/>
          </rPr>
          <t>Erin Recktenwald:</t>
        </r>
        <r>
          <rPr>
            <sz val="9"/>
            <color indexed="81"/>
            <rFont val="Tahoma"/>
            <charset val="1"/>
          </rPr>
          <t xml:space="preserve">
If more than one breeding season each year, use the yearly average.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Yearly average across all lambings (only those ewes who lamb)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This wage is used for ewe general care, lambing assistance, finishing lamb care</t>
        </r>
      </text>
    </comment>
    <comment ref="A21" authorId="1" shapeId="0">
      <text>
        <r>
          <rPr>
            <b/>
            <sz val="9"/>
            <color indexed="81"/>
            <rFont val="Tahoma"/>
            <charset val="1"/>
          </rPr>
          <t>Erin Recktenwald:</t>
        </r>
        <r>
          <rPr>
            <sz val="9"/>
            <color indexed="81"/>
            <rFont val="Tahoma"/>
            <charset val="1"/>
          </rPr>
          <t xml:space="preserve">
This is the average number of hours per ewe.  10 hours spent with 100 lambing ewes would be 1 hr/ewe/lambing period.</t>
        </r>
      </text>
    </comment>
    <comment ref="A22" authorId="1" shapeId="0">
      <text>
        <r>
          <rPr>
            <b/>
            <sz val="9"/>
            <color indexed="81"/>
            <rFont val="Tahoma"/>
            <charset val="1"/>
          </rPr>
          <t>Erin Recktenwald:</t>
        </r>
        <r>
          <rPr>
            <sz val="9"/>
            <color indexed="81"/>
            <rFont val="Tahoma"/>
            <charset val="1"/>
          </rPr>
          <t xml:space="preserve">
This could include anything you consider to be time spent on ewes.  Fencing, pasture management, other items could be included if desired.
</t>
        </r>
      </text>
    </comment>
    <comment ref="A23" authorId="1" shapeId="0">
      <text>
        <r>
          <rPr>
            <b/>
            <sz val="9"/>
            <color indexed="81"/>
            <rFont val="Tahoma"/>
            <charset val="1"/>
          </rPr>
          <t xml:space="preserve">Erin Recktenwald:
</t>
        </r>
        <r>
          <rPr>
            <sz val="9"/>
            <color indexed="81"/>
            <rFont val="Tahoma"/>
            <family val="2"/>
          </rPr>
          <t>Includes vaccinations, medications, tools/equipment, etc. from one breeding to the next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Again, health costs from one breeding to the next, but for unsuccessful ewes</t>
        </r>
      </text>
    </comment>
    <comment ref="A25" authorId="1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Wool revenue minus shearing costs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From one breeding to the next, what % die?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After weaning lambs, what % of the non-ewe lamb bred ewes do you cull? Includes those who lambed and those who didn't (all bred ewes who were not first time ewe lambs)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From first breeding to second breeding, what % die?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What % of your ewe lambs do you cull after their first lambs are weaned?  Includes those that lambed and that didn't (all bred ewe lambs).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Calculator accounts for the cost of feeding these ewes until ready to replace a breeding ewe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All health and labor costs you want to consider for ewe lambs as they grow and enter the mature ewe group</t>
        </r>
      </text>
    </comment>
  </commentList>
</comments>
</file>

<file path=xl/comments2.xml><?xml version="1.0" encoding="utf-8"?>
<comments xmlns="http://schemas.openxmlformats.org/spreadsheetml/2006/main">
  <authors>
    <author>Erin Recktenwald</author>
    <author>Erin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Profit based on market lamb and cull ewe revenue, minus feed/health/labor costs for whole flock (ewes, ewe lambs, market lambs), minus costs of feed/health/labor for ewe replacements and animals who die (market lambs, newborn lambs, pre-weaned lambs)</t>
        </r>
      </text>
    </comment>
    <comment ref="C3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Profit on a per lamb sold basis</t>
        </r>
      </text>
    </comment>
    <comment ref="C19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Profit based on a per ewe in the flock (all breeding ewes)</t>
        </r>
      </text>
    </comment>
    <comment ref="A36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This is the % of the weaned lambs that should be kept as replacement ewe lambs in order to maintain flock size (based on death, cull, conception, lambing rates)</t>
        </r>
      </text>
    </comment>
    <comment ref="A38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Lambs born per breeding ewe (whether or not they conceived)</t>
        </r>
      </text>
    </comment>
    <comment ref="A39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Lambs weaned per breeding ewe (whether or not they conceived)</t>
        </r>
      </text>
    </comment>
    <comment ref="A40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The yearly cost of feeding a breeding ewe (successful or not) and her pre-weaned lambs</t>
        </r>
      </text>
    </comment>
    <comment ref="A41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The yearly health and labor costs of a breeding ewe</t>
        </r>
      </text>
    </comment>
    <comment ref="A42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The equivalent cost of feeding a ewe lamb to replace a breeding ewe. If half of the ewes needed to be replaced, the replacement feed cost would be half of the cost of feeding a replacement ewe lamb to first breeding for each lambing cycle. </t>
        </r>
      </text>
    </comment>
    <comment ref="A43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The equivalent health and labor costs of raising a replacement ewe per breeding ewe (based again on replacement rates).</t>
        </r>
      </text>
    </comment>
    <comment ref="A44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The equivalent revenue of selling cull ewes per breeding ewe.  Based on culling rate in Comparisons tab and calculated replacement rate.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This is the cost to feed the lamb to each market weight.</t>
        </r>
      </text>
    </comment>
    <comment ref="A64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The associated costs per market lamb to each weight.</t>
        </r>
      </text>
    </comment>
    <comment ref="A80" authorId="1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The associated costs per market lamb to each weight.</t>
        </r>
      </text>
    </comment>
    <comment ref="A96" authorId="0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The number of market lambs sold per breeding ewe in the flock. Factors in lambs used as replacements and who died (newborn, pre-weaning, or while finishing).</t>
        </r>
      </text>
    </comment>
    <comment ref="A113" authorId="0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Ewe and pre-weaned lamb feed, health/labor, replacement costs, minus cull ewe revenue (net ewe costs) divided by number of lambs sold per breeding ewe.</t>
        </r>
      </text>
    </comment>
  </commentList>
</comments>
</file>

<file path=xl/comments3.xml><?xml version="1.0" encoding="utf-8"?>
<comments xmlns="http://schemas.openxmlformats.org/spreadsheetml/2006/main">
  <authors>
    <author>Erin</author>
    <author>Erin Recktenwald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The initial weight is when the lamb is weaned.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This is the % mature weight using the ewe weight.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This is the age at weaning.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Find average values for Average Daily Gain and Feed:Gain in the ADG_FG template for your frame size</t>
        </r>
      </text>
    </comment>
    <comment ref="F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lbs of feed consumed divided by lbs of body weight gained, also in ADG_FG template by frame size and growth rate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Erin:</t>
        </r>
        <r>
          <rPr>
            <sz val="9"/>
            <color indexed="81"/>
            <rFont val="Tahoma"/>
            <family val="2"/>
          </rPr>
          <t xml:space="preserve">
Enter the feed cost during each stage of growth.  It may change as the lamb grows and is fed a different diet.</t>
        </r>
      </text>
    </comment>
    <comment ref="H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enter in a health cost when it is incurred, $ per lamb (accumulated costs in Column Q)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% of the weaned lambs that die during this 10 lb increment in growth (% of total weaned lambs, not just those present).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This can include straw/bedding, manure handling, facility use or any input for these lambs.  Enter the cost of the item(s) per lamb over the course of each 10 lb increment.</t>
        </r>
      </text>
    </comment>
    <comment ref="K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Number of hours of labor spent per hour per day; labor cost is from Comparisons row 20 and total labor costs per lamb accumulated in Column T</t>
        </r>
      </text>
    </comment>
    <comment ref="L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How much does it cost to transport a lamb in each size category?</t>
        </r>
      </text>
    </comment>
    <comment ref="M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Commission cost per lamb of each size</t>
        </r>
      </text>
    </comment>
    <comment ref="N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Shearing cost per lamb of that size (if not sheared, enter 0)</t>
        </r>
      </text>
    </comment>
    <comment ref="O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Wool revenue from each lamb of that size (if no wool revenue, enter 0)</t>
        </r>
      </text>
    </comment>
    <comment ref="P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Estimated % shrink for lamb of each size, depends on transportation, stress, water, etc.  Compare weight of animals leaving farm vs arriving at market sales</t>
        </r>
      </text>
    </comment>
    <comment ref="Q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accumulated health costs for each market lamb post-weaning</t>
        </r>
      </text>
    </comment>
    <comment ref="R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accumulated mortality (% of weaned lambs) for post-weaned market lambs</t>
        </r>
      </text>
    </comment>
    <comment ref="S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accumulated bedding and misc costs for each market lamb post-weaning</t>
        </r>
      </text>
    </comment>
    <comment ref="T2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accumulated labor costs for each market lamb post-weaning</t>
        </r>
      </text>
    </comment>
    <comment ref="F3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As the lambs grow, they have less lean growth and more fat, which is less efficient to deposit in their body</t>
        </r>
      </text>
    </comment>
    <comment ref="I3" authorId="1" shapeId="0">
      <text>
        <r>
          <rPr>
            <b/>
            <sz val="9"/>
            <color indexed="81"/>
            <rFont val="Tahoma"/>
            <family val="2"/>
          </rPr>
          <t>Erin Recktenwald:</t>
        </r>
        <r>
          <rPr>
            <sz val="9"/>
            <color indexed="81"/>
            <rFont val="Tahoma"/>
            <family val="2"/>
          </rPr>
          <t xml:space="preserve">
The total (accumulated) % of weaned lambs that die is shown in column R.</t>
        </r>
      </text>
    </comment>
    <comment ref="J3" authorId="0" shapeId="0">
      <text>
        <r>
          <rPr>
            <b/>
            <sz val="9"/>
            <color indexed="81"/>
            <rFont val="Tahoma"/>
            <charset val="1"/>
          </rPr>
          <t>Erin:</t>
        </r>
        <r>
          <rPr>
            <sz val="9"/>
            <color indexed="81"/>
            <rFont val="Tahoma"/>
            <charset val="1"/>
          </rPr>
          <t xml:space="preserve">
Accumulated costs in Column S</t>
        </r>
      </text>
    </comment>
  </commentList>
</comments>
</file>

<file path=xl/sharedStrings.xml><?xml version="1.0" encoding="utf-8"?>
<sst xmlns="http://schemas.openxmlformats.org/spreadsheetml/2006/main" count="539" uniqueCount="171">
  <si>
    <t>Base Scenario</t>
  </si>
  <si>
    <t>A</t>
  </si>
  <si>
    <t>B</t>
  </si>
  <si>
    <t>C</t>
  </si>
  <si>
    <t>D</t>
  </si>
  <si>
    <t>E</t>
  </si>
  <si>
    <t>F</t>
  </si>
  <si>
    <t>G</t>
  </si>
  <si>
    <t>H</t>
  </si>
  <si>
    <t>Item</t>
  </si>
  <si>
    <t>Units</t>
  </si>
  <si>
    <t>% Change</t>
  </si>
  <si>
    <t xml:space="preserve">Weaning weight </t>
  </si>
  <si>
    <t>lb</t>
  </si>
  <si>
    <t xml:space="preserve">Weaning age </t>
  </si>
  <si>
    <t>days</t>
  </si>
  <si>
    <t xml:space="preserve">Number of days creep fed </t>
  </si>
  <si>
    <t xml:space="preserve">Pounds creep fed per day </t>
  </si>
  <si>
    <t>lb DM/day</t>
  </si>
  <si>
    <t>Creep feed price</t>
  </si>
  <si>
    <t>$/lb DM</t>
  </si>
  <si>
    <t xml:space="preserve">Number of days fed hay </t>
  </si>
  <si>
    <t xml:space="preserve">Pounds of hay fed per day </t>
  </si>
  <si>
    <t>Hay price for pre-weaned lambs</t>
  </si>
  <si>
    <t>Number of breeding ewes</t>
  </si>
  <si>
    <t>head</t>
  </si>
  <si>
    <t>Ewe body weight</t>
  </si>
  <si>
    <t>lbs</t>
  </si>
  <si>
    <t>Ewe feed price during maintenance</t>
  </si>
  <si>
    <t>Ewe feed price during pregnancy/lactation</t>
  </si>
  <si>
    <t>Number of months between breedings</t>
  </si>
  <si>
    <t>months/lambing period</t>
  </si>
  <si>
    <t xml:space="preserve">Conception rate </t>
  </si>
  <si>
    <t>%</t>
  </si>
  <si>
    <t xml:space="preserve">Lambing rate </t>
  </si>
  <si>
    <t>lambs/ewe</t>
  </si>
  <si>
    <t>Newborn lamb mortality (birth to 1 week)</t>
  </si>
  <si>
    <t>% died during first week/lambs born</t>
  </si>
  <si>
    <t>Pre-weaned lamb mortality (1 week old to weaning)</t>
  </si>
  <si>
    <t>% died by weaning/lambs who survived first week</t>
  </si>
  <si>
    <t>Labor rate</t>
  </si>
  <si>
    <t>$/hour</t>
  </si>
  <si>
    <t>Lambing labor</t>
  </si>
  <si>
    <t>hours/ewe/lambing period</t>
  </si>
  <si>
    <t>Ewe general labor (feeding, checks, maintenance)</t>
  </si>
  <si>
    <t>Pregnant/Lactating ewe health costs</t>
  </si>
  <si>
    <t>$/ewe/lambing period</t>
  </si>
  <si>
    <t>Non-pregnant or lactating ewe health costs</t>
  </si>
  <si>
    <t>Net wool revenue per ewe</t>
  </si>
  <si>
    <t>Ewe death rate</t>
  </si>
  <si>
    <t>% of ewes/lambing period</t>
  </si>
  <si>
    <t>Ewe cull rate</t>
  </si>
  <si>
    <t>Ewe lamb death rate</t>
  </si>
  <si>
    <t>Ewe lamb cull rate</t>
  </si>
  <si>
    <t>Replacement feed price</t>
  </si>
  <si>
    <t>Replacement body weight at first breeding</t>
  </si>
  <si>
    <t>Replacement age at first breeding</t>
  </si>
  <si>
    <t>Ewe lamb conception rate (first breeding)</t>
  </si>
  <si>
    <t>Ewe lamb lambing rate (first breeding)</t>
  </si>
  <si>
    <t>Health and labor costs for ewe replacements</t>
  </si>
  <si>
    <t>$/ewe replacement</t>
  </si>
  <si>
    <t>Cull ewe market price</t>
  </si>
  <si>
    <t xml:space="preserve">$/lb  </t>
  </si>
  <si>
    <t>Market price by lamb weight:</t>
  </si>
  <si>
    <t>$/lb</t>
  </si>
  <si>
    <t>Produced by Erin Recktenwald and Richard Ehrhardt</t>
  </si>
  <si>
    <t>Michigan State University</t>
  </si>
  <si>
    <t>Version 1.3; October 16, 2018</t>
  </si>
  <si>
    <t>Support for this work comes from the American Lamb Board and from the United States Department of Agriculture’s Agriculture and Food Research Initiative (USDA AFRI), AFRI award number 2014-68006-21870</t>
  </si>
  <si>
    <t>Base</t>
  </si>
  <si>
    <t>PROFIT:</t>
  </si>
  <si>
    <t>$/lamb sold</t>
  </si>
  <si>
    <t>$/ewe/year</t>
  </si>
  <si>
    <t>PERFORMANCE and FEEDING/HEALTH/LABOR COSTS:</t>
  </si>
  <si>
    <t>Replacement rate (% of weaned lambs)</t>
  </si>
  <si>
    <t>% of weaned lambs</t>
  </si>
  <si>
    <t>Replacement rate (% of ewes)</t>
  </si>
  <si>
    <t>% of breeding ewes</t>
  </si>
  <si>
    <t>Yearly lambing rate</t>
  </si>
  <si>
    <t>lambs/breeding ewe/year</t>
  </si>
  <si>
    <t>Yearly weaned lamb rate</t>
  </si>
  <si>
    <t>Ewe and preweaned lamb feed costs</t>
  </si>
  <si>
    <t>Ewe health and labor costs</t>
  </si>
  <si>
    <t>Replacements feed costs</t>
  </si>
  <si>
    <t>Replacements health and labor costs</t>
  </si>
  <si>
    <t>Cull ewe sales revenue</t>
  </si>
  <si>
    <t>ADDITIONAL INFORMATION:</t>
  </si>
  <si>
    <t>Market lamb feed costs</t>
  </si>
  <si>
    <t>$/lamb</t>
  </si>
  <si>
    <t>Shrink, transport, commission, checkoff</t>
  </si>
  <si>
    <t>Bedding, labor, shearing, wool sales, health</t>
  </si>
  <si>
    <t>Market lambs sold</t>
  </si>
  <si>
    <t>lambs sold/ewe/year</t>
  </si>
  <si>
    <t>Ewe costs per market lamb sold</t>
  </si>
  <si>
    <t>Select frame size and growth</t>
  </si>
  <si>
    <t>Intermittent costs, add $/lamb when occurs</t>
  </si>
  <si>
    <t>Costs that depend on lamb weight, enter $/lamb for each weight</t>
  </si>
  <si>
    <t>Cumulative values</t>
  </si>
  <si>
    <t>Lamb weight</t>
  </si>
  <si>
    <t>% Mature size</t>
  </si>
  <si>
    <t>Lamb age</t>
  </si>
  <si>
    <t>ADG</t>
  </si>
  <si>
    <t>Feed:gain</t>
  </si>
  <si>
    <t>Feed cost</t>
  </si>
  <si>
    <t>Health costs</t>
  </si>
  <si>
    <t>Mortality</t>
  </si>
  <si>
    <t>Bedding, misc.</t>
  </si>
  <si>
    <t>Labor</t>
  </si>
  <si>
    <t>Transportation</t>
  </si>
  <si>
    <t>Commission</t>
  </si>
  <si>
    <t>Shearing costs</t>
  </si>
  <si>
    <t>Wool revenue</t>
  </si>
  <si>
    <t>Shrink</t>
  </si>
  <si>
    <t>Scenario</t>
  </si>
  <si>
    <t>lb/lamb</t>
  </si>
  <si>
    <t>lb/day</t>
  </si>
  <si>
    <t>ratio</t>
  </si>
  <si>
    <t>% of lambs weaned</t>
  </si>
  <si>
    <t>hrs/lamb/day</t>
  </si>
  <si>
    <t>Cost of creep feed</t>
  </si>
  <si>
    <t>Cost of hay fed to pre-weaned lambs</t>
  </si>
  <si>
    <t>Cost of pre-weaned lamb feed</t>
  </si>
  <si>
    <t>Number of lambs born by mature ewes</t>
  </si>
  <si>
    <t>lambs/ewe/cycle</t>
  </si>
  <si>
    <t>Number of lambs born by ewe lambs</t>
  </si>
  <si>
    <t>Number of lambs weaned by mature ewes</t>
  </si>
  <si>
    <t>Number of lambs weaned by ewe lambs</t>
  </si>
  <si>
    <t>Re</t>
  </si>
  <si>
    <t>Rel</t>
  </si>
  <si>
    <t>E*</t>
  </si>
  <si>
    <t>EL*</t>
  </si>
  <si>
    <t>L*</t>
  </si>
  <si>
    <t>n</t>
  </si>
  <si>
    <t>Breeding Ewe Percents</t>
  </si>
  <si>
    <t>% of bred animals who lamb</t>
  </si>
  <si>
    <t>Average conception rate (across all animals bred)</t>
  </si>
  <si>
    <t>Number of lambs born (out of all bred ewes)</t>
  </si>
  <si>
    <t>lambs/breedingewe/cycle</t>
  </si>
  <si>
    <t>Number of lambs who survive to weaning</t>
  </si>
  <si>
    <t>Lambs who are weaned Percents</t>
  </si>
  <si>
    <t>Percent of Lambs for replacement</t>
  </si>
  <si>
    <t>% of weaned lambs/cycle</t>
  </si>
  <si>
    <t>Lambing Ewe Percents</t>
  </si>
  <si>
    <t>% of births from mature ewes (only lambing ewes)</t>
  </si>
  <si>
    <t>% of lambing ewes</t>
  </si>
  <si>
    <t>Number of lambs born (out of ewes who lamb)</t>
  </si>
  <si>
    <t>lambs/lambingewe/cycle</t>
  </si>
  <si>
    <t>Ewe feed during maintenance</t>
  </si>
  <si>
    <t>% BW</t>
  </si>
  <si>
    <t>Ewe feed during pregnancy</t>
  </si>
  <si>
    <t>Ewe feed during lactation</t>
  </si>
  <si>
    <t>$/ewe/day</t>
  </si>
  <si>
    <t>Ewe feed for maintenance</t>
  </si>
  <si>
    <t xml:space="preserve">Ewe feed for pregnancy </t>
  </si>
  <si>
    <t>Ewe feed for lactation</t>
  </si>
  <si>
    <t>Ewe feed costs (lambing ewes)</t>
  </si>
  <si>
    <t>$/lambing ewe/lambing period</t>
  </si>
  <si>
    <t>Ewe feed costs (all breeding ewes)</t>
  </si>
  <si>
    <t>$/breeding ewe/lambing period</t>
  </si>
  <si>
    <t>Ewe lamb feed from weaning to breeding</t>
  </si>
  <si>
    <t>$/ewe lamb</t>
  </si>
  <si>
    <t>Frame</t>
  </si>
  <si>
    <t>Small= 136 lb</t>
  </si>
  <si>
    <t>Medium=170 lb</t>
  </si>
  <si>
    <t>Large= 204 lb</t>
  </si>
  <si>
    <t>Growth rate</t>
  </si>
  <si>
    <t>Slow</t>
  </si>
  <si>
    <t>Medium</t>
  </si>
  <si>
    <t>Fast</t>
  </si>
  <si>
    <t>Weight</t>
  </si>
  <si>
    <t>Feed:Gain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</si>
</sst>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color rgb="FF21212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3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5" borderId="2" xfId="0" applyFont="1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1" fillId="10" borderId="2" xfId="0" applyFont="1" applyFill="1" applyBorder="1" applyAlignment="1">
      <alignment horizontal="center"/>
    </xf>
    <xf numFmtId="2" fontId="0" fillId="10" borderId="0" xfId="0" applyNumberFormat="1" applyFill="1" applyAlignment="1">
      <alignment horizontal="center"/>
    </xf>
    <xf numFmtId="0" fontId="1" fillId="6" borderId="2" xfId="0" applyFont="1" applyFill="1" applyBorder="1" applyAlignment="1">
      <alignment horizontal="center"/>
    </xf>
    <xf numFmtId="2" fontId="0" fillId="6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0" fillId="10" borderId="0" xfId="0" applyFill="1" applyAlignment="1">
      <alignment horizontal="center"/>
    </xf>
    <xf numFmtId="0" fontId="0" fillId="6" borderId="0" xfId="0" applyFill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Font="1"/>
    <xf numFmtId="1" fontId="0" fillId="0" borderId="0" xfId="0" applyNumberFormat="1" applyAlignment="1">
      <alignment horizontal="left"/>
    </xf>
    <xf numFmtId="1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0" fontId="0" fillId="11" borderId="0" xfId="0" applyFill="1"/>
    <xf numFmtId="0" fontId="0" fillId="12" borderId="0" xfId="0" applyFill="1"/>
    <xf numFmtId="0" fontId="0" fillId="13" borderId="0" xfId="0" applyFill="1"/>
    <xf numFmtId="165" fontId="0" fillId="5" borderId="0" xfId="0" applyNumberForma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Border="1"/>
    <xf numFmtId="0" fontId="0" fillId="5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Fill="1"/>
    <xf numFmtId="2" fontId="0" fillId="0" borderId="0" xfId="0" applyNumberFormat="1" applyFill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2" borderId="0" xfId="0" applyFill="1"/>
    <xf numFmtId="0" fontId="0" fillId="3" borderId="0" xfId="0" applyFill="1"/>
    <xf numFmtId="0" fontId="0" fillId="7" borderId="0" xfId="0" applyFill="1"/>
    <xf numFmtId="0" fontId="0" fillId="15" borderId="0" xfId="0" applyFill="1"/>
    <xf numFmtId="0" fontId="0" fillId="14" borderId="0" xfId="0" applyFill="1" applyAlignment="1">
      <alignment horizontal="center"/>
    </xf>
    <xf numFmtId="0" fontId="0" fillId="14" borderId="0" xfId="0" applyFont="1" applyFill="1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left"/>
    </xf>
    <xf numFmtId="0" fontId="0" fillId="16" borderId="0" xfId="0" applyFill="1"/>
    <xf numFmtId="0" fontId="0" fillId="10" borderId="0" xfId="0" applyFill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T59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15" sqref="B15"/>
    </sheetView>
  </sheetViews>
  <sheetFormatPr defaultRowHeight="15" x14ac:dyDescent="0.25"/>
  <cols>
    <col min="1" max="1" width="49.140625" customWidth="1"/>
    <col min="2" max="2" width="13.85546875" customWidth="1"/>
    <col min="3" max="3" width="31" customWidth="1"/>
    <col min="4" max="5" width="10.5703125" customWidth="1"/>
    <col min="6" max="6" width="10.85546875" customWidth="1"/>
    <col min="7" max="7" width="10.140625" customWidth="1"/>
    <col min="13" max="13" width="12.28515625" customWidth="1"/>
    <col min="14" max="14" width="10.140625" customWidth="1"/>
    <col min="15" max="15" width="10.28515625" customWidth="1"/>
    <col min="16" max="16" width="9.85546875" customWidth="1"/>
  </cols>
  <sheetData>
    <row r="1" spans="1:20" x14ac:dyDescent="0.25">
      <c r="B1" s="84" t="s">
        <v>0</v>
      </c>
      <c r="C1" s="84"/>
      <c r="D1" s="17" t="s">
        <v>1</v>
      </c>
      <c r="E1" s="18" t="s">
        <v>2</v>
      </c>
      <c r="F1" s="17" t="s">
        <v>3</v>
      </c>
      <c r="G1" s="18" t="s">
        <v>4</v>
      </c>
      <c r="H1" s="17" t="s">
        <v>5</v>
      </c>
      <c r="I1" s="18" t="s">
        <v>6</v>
      </c>
      <c r="J1" s="17" t="s">
        <v>7</v>
      </c>
      <c r="K1" s="18" t="s">
        <v>8</v>
      </c>
      <c r="M1" s="19" t="s">
        <v>1</v>
      </c>
      <c r="N1" s="20" t="s">
        <v>2</v>
      </c>
      <c r="O1" s="19" t="s">
        <v>3</v>
      </c>
      <c r="P1" s="20" t="s">
        <v>4</v>
      </c>
      <c r="Q1" s="19" t="s">
        <v>5</v>
      </c>
      <c r="R1" s="20" t="s">
        <v>6</v>
      </c>
      <c r="S1" s="19" t="s">
        <v>7</v>
      </c>
      <c r="T1" s="20" t="s">
        <v>8</v>
      </c>
    </row>
    <row r="2" spans="1:20" x14ac:dyDescent="0.25">
      <c r="A2" s="1" t="s">
        <v>9</v>
      </c>
      <c r="B2" s="3"/>
      <c r="C2" s="3" t="s">
        <v>10</v>
      </c>
      <c r="D2" s="12"/>
      <c r="E2" s="12"/>
      <c r="F2" s="12"/>
      <c r="G2" s="12"/>
      <c r="H2" s="12"/>
      <c r="I2" s="12"/>
      <c r="J2" s="12"/>
      <c r="K2" s="12"/>
      <c r="M2" s="12" t="s">
        <v>11</v>
      </c>
      <c r="N2" s="12" t="s">
        <v>11</v>
      </c>
      <c r="O2" s="12" t="s">
        <v>11</v>
      </c>
      <c r="P2" s="12" t="s">
        <v>11</v>
      </c>
      <c r="Q2" s="12" t="s">
        <v>11</v>
      </c>
      <c r="R2" s="12" t="s">
        <v>11</v>
      </c>
      <c r="S2" s="12" t="s">
        <v>11</v>
      </c>
      <c r="T2" s="12" t="s">
        <v>11</v>
      </c>
    </row>
    <row r="3" spans="1:20" x14ac:dyDescent="0.25">
      <c r="A3" s="77" t="s">
        <v>12</v>
      </c>
      <c r="B3" s="80">
        <v>50</v>
      </c>
      <c r="C3" s="7" t="s">
        <v>13</v>
      </c>
      <c r="D3" s="79">
        <f>$B3</f>
        <v>50</v>
      </c>
      <c r="E3" s="15">
        <f t="shared" ref="D3:K19" si="0">$B3</f>
        <v>50</v>
      </c>
      <c r="F3" s="79">
        <f t="shared" si="0"/>
        <v>50</v>
      </c>
      <c r="G3" s="15">
        <f t="shared" si="0"/>
        <v>50</v>
      </c>
      <c r="H3" s="79">
        <f t="shared" si="0"/>
        <v>50</v>
      </c>
      <c r="I3" s="15">
        <f t="shared" si="0"/>
        <v>50</v>
      </c>
      <c r="J3" s="79">
        <f t="shared" si="0"/>
        <v>50</v>
      </c>
      <c r="K3" s="15">
        <f t="shared" si="0"/>
        <v>50</v>
      </c>
      <c r="M3" s="79">
        <f>(D3/$B3-1)*100</f>
        <v>0</v>
      </c>
      <c r="N3" s="15">
        <f t="shared" ref="N3:T3" si="1">(E3/$B3-1)*100</f>
        <v>0</v>
      </c>
      <c r="O3" s="79">
        <f t="shared" si="1"/>
        <v>0</v>
      </c>
      <c r="P3" s="15">
        <f t="shared" si="1"/>
        <v>0</v>
      </c>
      <c r="Q3" s="79">
        <f t="shared" si="1"/>
        <v>0</v>
      </c>
      <c r="R3" s="15">
        <f t="shared" si="1"/>
        <v>0</v>
      </c>
      <c r="S3" s="79">
        <f t="shared" si="1"/>
        <v>0</v>
      </c>
      <c r="T3" s="15">
        <f t="shared" si="1"/>
        <v>0</v>
      </c>
    </row>
    <row r="4" spans="1:20" x14ac:dyDescent="0.25">
      <c r="A4" s="77" t="s">
        <v>14</v>
      </c>
      <c r="B4" s="80">
        <v>65</v>
      </c>
      <c r="C4" s="7" t="s">
        <v>15</v>
      </c>
      <c r="D4" s="79">
        <f t="shared" ref="D4:K36" si="2">$B4</f>
        <v>65</v>
      </c>
      <c r="E4" s="15">
        <f t="shared" si="0"/>
        <v>65</v>
      </c>
      <c r="F4" s="79">
        <f t="shared" si="0"/>
        <v>65</v>
      </c>
      <c r="G4" s="15">
        <f t="shared" si="0"/>
        <v>65</v>
      </c>
      <c r="H4" s="79">
        <f t="shared" si="0"/>
        <v>65</v>
      </c>
      <c r="I4" s="15">
        <f t="shared" si="0"/>
        <v>65</v>
      </c>
      <c r="J4" s="79">
        <f t="shared" si="0"/>
        <v>65</v>
      </c>
      <c r="K4" s="15">
        <f t="shared" si="0"/>
        <v>65</v>
      </c>
      <c r="M4" s="79">
        <f t="shared" ref="M4:M36" si="3">(D4/$B4-1)*100</f>
        <v>0</v>
      </c>
      <c r="N4" s="15">
        <f t="shared" ref="N4:N36" si="4">(E4/$B4-1)*100</f>
        <v>0</v>
      </c>
      <c r="O4" s="79">
        <f t="shared" ref="O4:O36" si="5">(F4/$B4-1)*100</f>
        <v>0</v>
      </c>
      <c r="P4" s="15">
        <f t="shared" ref="P4:P36" si="6">(G4/$B4-1)*100</f>
        <v>0</v>
      </c>
      <c r="Q4" s="79">
        <f t="shared" ref="Q4:Q36" si="7">(H4/$B4-1)*100</f>
        <v>0</v>
      </c>
      <c r="R4" s="15">
        <f t="shared" ref="R4:R36" si="8">(I4/$B4-1)*100</f>
        <v>0</v>
      </c>
      <c r="S4" s="79">
        <f t="shared" ref="S4:S36" si="9">(J4/$B4-1)*100</f>
        <v>0</v>
      </c>
      <c r="T4" s="15">
        <f t="shared" ref="T4:T36" si="10">(K4/$B4-1)*100</f>
        <v>0</v>
      </c>
    </row>
    <row r="5" spans="1:20" x14ac:dyDescent="0.25">
      <c r="A5" s="77" t="s">
        <v>16</v>
      </c>
      <c r="B5" s="80">
        <v>0</v>
      </c>
      <c r="C5" s="7" t="s">
        <v>15</v>
      </c>
      <c r="D5" s="79">
        <f t="shared" si="2"/>
        <v>0</v>
      </c>
      <c r="E5" s="15">
        <f t="shared" si="0"/>
        <v>0</v>
      </c>
      <c r="F5" s="79">
        <f t="shared" si="0"/>
        <v>0</v>
      </c>
      <c r="G5" s="15">
        <f t="shared" si="0"/>
        <v>0</v>
      </c>
      <c r="H5" s="79">
        <f t="shared" si="0"/>
        <v>0</v>
      </c>
      <c r="I5" s="15">
        <f t="shared" si="0"/>
        <v>0</v>
      </c>
      <c r="J5" s="79">
        <f t="shared" si="0"/>
        <v>0</v>
      </c>
      <c r="K5" s="15">
        <f t="shared" si="0"/>
        <v>0</v>
      </c>
      <c r="M5" s="79" t="e">
        <f t="shared" si="3"/>
        <v>#DIV/0!</v>
      </c>
      <c r="N5" s="15" t="e">
        <f t="shared" si="4"/>
        <v>#DIV/0!</v>
      </c>
      <c r="O5" s="79" t="e">
        <f t="shared" si="5"/>
        <v>#DIV/0!</v>
      </c>
      <c r="P5" s="15" t="e">
        <f t="shared" si="6"/>
        <v>#DIV/0!</v>
      </c>
      <c r="Q5" s="79" t="e">
        <f t="shared" si="7"/>
        <v>#DIV/0!</v>
      </c>
      <c r="R5" s="15" t="e">
        <f t="shared" si="8"/>
        <v>#DIV/0!</v>
      </c>
      <c r="S5" s="79" t="e">
        <f t="shared" si="9"/>
        <v>#DIV/0!</v>
      </c>
      <c r="T5" s="15" t="e">
        <f t="shared" si="10"/>
        <v>#DIV/0!</v>
      </c>
    </row>
    <row r="6" spans="1:20" x14ac:dyDescent="0.25">
      <c r="A6" s="77" t="s">
        <v>17</v>
      </c>
      <c r="B6" s="80">
        <v>0.4</v>
      </c>
      <c r="C6" s="7" t="s">
        <v>18</v>
      </c>
      <c r="D6" s="79">
        <f t="shared" si="2"/>
        <v>0.4</v>
      </c>
      <c r="E6" s="15">
        <f t="shared" si="0"/>
        <v>0.4</v>
      </c>
      <c r="F6" s="79">
        <f t="shared" si="0"/>
        <v>0.4</v>
      </c>
      <c r="G6" s="15">
        <f t="shared" si="0"/>
        <v>0.4</v>
      </c>
      <c r="H6" s="79">
        <f t="shared" si="0"/>
        <v>0.4</v>
      </c>
      <c r="I6" s="15">
        <f t="shared" si="0"/>
        <v>0.4</v>
      </c>
      <c r="J6" s="79">
        <f t="shared" si="0"/>
        <v>0.4</v>
      </c>
      <c r="K6" s="15">
        <f t="shared" si="0"/>
        <v>0.4</v>
      </c>
      <c r="M6" s="79">
        <f t="shared" si="3"/>
        <v>0</v>
      </c>
      <c r="N6" s="15">
        <f t="shared" si="4"/>
        <v>0</v>
      </c>
      <c r="O6" s="79">
        <f t="shared" si="5"/>
        <v>0</v>
      </c>
      <c r="P6" s="15">
        <f t="shared" si="6"/>
        <v>0</v>
      </c>
      <c r="Q6" s="79">
        <f t="shared" si="7"/>
        <v>0</v>
      </c>
      <c r="R6" s="15">
        <f t="shared" si="8"/>
        <v>0</v>
      </c>
      <c r="S6" s="79">
        <f t="shared" si="9"/>
        <v>0</v>
      </c>
      <c r="T6" s="15">
        <f t="shared" si="10"/>
        <v>0</v>
      </c>
    </row>
    <row r="7" spans="1:20" x14ac:dyDescent="0.25">
      <c r="A7" s="77" t="s">
        <v>19</v>
      </c>
      <c r="B7" s="80">
        <v>0.15</v>
      </c>
      <c r="C7" s="7" t="s">
        <v>20</v>
      </c>
      <c r="D7" s="79">
        <f t="shared" si="2"/>
        <v>0.15</v>
      </c>
      <c r="E7" s="15">
        <f t="shared" si="0"/>
        <v>0.15</v>
      </c>
      <c r="F7" s="79">
        <f t="shared" si="0"/>
        <v>0.15</v>
      </c>
      <c r="G7" s="15">
        <f t="shared" si="0"/>
        <v>0.15</v>
      </c>
      <c r="H7" s="79">
        <f t="shared" si="0"/>
        <v>0.15</v>
      </c>
      <c r="I7" s="15">
        <f t="shared" si="0"/>
        <v>0.15</v>
      </c>
      <c r="J7" s="79">
        <f t="shared" si="0"/>
        <v>0.15</v>
      </c>
      <c r="K7" s="15">
        <f t="shared" si="0"/>
        <v>0.15</v>
      </c>
      <c r="M7" s="79">
        <f t="shared" si="3"/>
        <v>0</v>
      </c>
      <c r="N7" s="15">
        <f t="shared" si="4"/>
        <v>0</v>
      </c>
      <c r="O7" s="79">
        <f t="shared" si="5"/>
        <v>0</v>
      </c>
      <c r="P7" s="15">
        <f t="shared" si="6"/>
        <v>0</v>
      </c>
      <c r="Q7" s="79">
        <f t="shared" si="7"/>
        <v>0</v>
      </c>
      <c r="R7" s="15">
        <f t="shared" si="8"/>
        <v>0</v>
      </c>
      <c r="S7" s="79">
        <f t="shared" si="9"/>
        <v>0</v>
      </c>
      <c r="T7" s="15">
        <f t="shared" si="10"/>
        <v>0</v>
      </c>
    </row>
    <row r="8" spans="1:20" x14ac:dyDescent="0.25">
      <c r="A8" s="77" t="s">
        <v>21</v>
      </c>
      <c r="B8" s="80">
        <v>0</v>
      </c>
      <c r="C8" s="7" t="s">
        <v>15</v>
      </c>
      <c r="D8" s="79">
        <f t="shared" si="2"/>
        <v>0</v>
      </c>
      <c r="E8" s="15">
        <f t="shared" si="0"/>
        <v>0</v>
      </c>
      <c r="F8" s="79">
        <f t="shared" si="0"/>
        <v>0</v>
      </c>
      <c r="G8" s="15">
        <f t="shared" si="0"/>
        <v>0</v>
      </c>
      <c r="H8" s="79">
        <f t="shared" si="0"/>
        <v>0</v>
      </c>
      <c r="I8" s="15">
        <f t="shared" si="0"/>
        <v>0</v>
      </c>
      <c r="J8" s="79">
        <f t="shared" si="0"/>
        <v>0</v>
      </c>
      <c r="K8" s="15">
        <f t="shared" si="0"/>
        <v>0</v>
      </c>
      <c r="M8" s="79" t="e">
        <f t="shared" si="3"/>
        <v>#DIV/0!</v>
      </c>
      <c r="N8" s="15" t="e">
        <f t="shared" si="4"/>
        <v>#DIV/0!</v>
      </c>
      <c r="O8" s="79" t="e">
        <f t="shared" si="5"/>
        <v>#DIV/0!</v>
      </c>
      <c r="P8" s="15" t="e">
        <f t="shared" si="6"/>
        <v>#DIV/0!</v>
      </c>
      <c r="Q8" s="79" t="e">
        <f t="shared" si="7"/>
        <v>#DIV/0!</v>
      </c>
      <c r="R8" s="15" t="e">
        <f t="shared" si="8"/>
        <v>#DIV/0!</v>
      </c>
      <c r="S8" s="79" t="e">
        <f t="shared" si="9"/>
        <v>#DIV/0!</v>
      </c>
      <c r="T8" s="15" t="e">
        <f t="shared" si="10"/>
        <v>#DIV/0!</v>
      </c>
    </row>
    <row r="9" spans="1:20" x14ac:dyDescent="0.25">
      <c r="A9" s="77" t="s">
        <v>22</v>
      </c>
      <c r="B9" s="80">
        <v>0.2</v>
      </c>
      <c r="C9" s="7" t="s">
        <v>18</v>
      </c>
      <c r="D9" s="79">
        <f t="shared" si="2"/>
        <v>0.2</v>
      </c>
      <c r="E9" s="15">
        <f t="shared" si="0"/>
        <v>0.2</v>
      </c>
      <c r="F9" s="79">
        <f t="shared" si="0"/>
        <v>0.2</v>
      </c>
      <c r="G9" s="15">
        <f t="shared" si="0"/>
        <v>0.2</v>
      </c>
      <c r="H9" s="79">
        <f t="shared" si="0"/>
        <v>0.2</v>
      </c>
      <c r="I9" s="15">
        <f t="shared" si="0"/>
        <v>0.2</v>
      </c>
      <c r="J9" s="79">
        <f t="shared" si="0"/>
        <v>0.2</v>
      </c>
      <c r="K9" s="15">
        <f t="shared" si="0"/>
        <v>0.2</v>
      </c>
      <c r="M9" s="79">
        <f t="shared" si="3"/>
        <v>0</v>
      </c>
      <c r="N9" s="15">
        <f t="shared" si="4"/>
        <v>0</v>
      </c>
      <c r="O9" s="79">
        <f t="shared" si="5"/>
        <v>0</v>
      </c>
      <c r="P9" s="15">
        <f t="shared" si="6"/>
        <v>0</v>
      </c>
      <c r="Q9" s="79">
        <f t="shared" si="7"/>
        <v>0</v>
      </c>
      <c r="R9" s="15">
        <f t="shared" si="8"/>
        <v>0</v>
      </c>
      <c r="S9" s="79">
        <f t="shared" si="9"/>
        <v>0</v>
      </c>
      <c r="T9" s="15">
        <f t="shared" si="10"/>
        <v>0</v>
      </c>
    </row>
    <row r="10" spans="1:20" x14ac:dyDescent="0.25">
      <c r="A10" s="77" t="s">
        <v>23</v>
      </c>
      <c r="B10" s="80">
        <v>7.0000000000000007E-2</v>
      </c>
      <c r="C10" s="7" t="s">
        <v>20</v>
      </c>
      <c r="D10" s="79">
        <f t="shared" si="2"/>
        <v>7.0000000000000007E-2</v>
      </c>
      <c r="E10" s="15">
        <f t="shared" si="0"/>
        <v>7.0000000000000007E-2</v>
      </c>
      <c r="F10" s="79">
        <f t="shared" si="0"/>
        <v>7.0000000000000007E-2</v>
      </c>
      <c r="G10" s="15">
        <f t="shared" si="0"/>
        <v>7.0000000000000007E-2</v>
      </c>
      <c r="H10" s="79">
        <f t="shared" si="0"/>
        <v>7.0000000000000007E-2</v>
      </c>
      <c r="I10" s="15">
        <f t="shared" si="0"/>
        <v>7.0000000000000007E-2</v>
      </c>
      <c r="J10" s="79">
        <f t="shared" si="0"/>
        <v>7.0000000000000007E-2</v>
      </c>
      <c r="K10" s="15">
        <f t="shared" si="0"/>
        <v>7.0000000000000007E-2</v>
      </c>
      <c r="M10" s="79">
        <f t="shared" si="3"/>
        <v>0</v>
      </c>
      <c r="N10" s="15">
        <f t="shared" si="4"/>
        <v>0</v>
      </c>
      <c r="O10" s="79">
        <f t="shared" si="5"/>
        <v>0</v>
      </c>
      <c r="P10" s="15">
        <f t="shared" si="6"/>
        <v>0</v>
      </c>
      <c r="Q10" s="79">
        <f t="shared" si="7"/>
        <v>0</v>
      </c>
      <c r="R10" s="15">
        <f t="shared" si="8"/>
        <v>0</v>
      </c>
      <c r="S10" s="79">
        <f t="shared" si="9"/>
        <v>0</v>
      </c>
      <c r="T10" s="15">
        <f t="shared" si="10"/>
        <v>0</v>
      </c>
    </row>
    <row r="11" spans="1:20" x14ac:dyDescent="0.25">
      <c r="A11" s="72" t="s">
        <v>24</v>
      </c>
      <c r="B11" s="80">
        <v>100</v>
      </c>
      <c r="C11" s="7" t="s">
        <v>25</v>
      </c>
      <c r="D11" s="79">
        <f t="shared" si="2"/>
        <v>100</v>
      </c>
      <c r="E11" s="15">
        <f t="shared" si="0"/>
        <v>100</v>
      </c>
      <c r="F11" s="79">
        <f t="shared" si="0"/>
        <v>100</v>
      </c>
      <c r="G11" s="15">
        <f t="shared" si="0"/>
        <v>100</v>
      </c>
      <c r="H11" s="79">
        <f t="shared" si="0"/>
        <v>100</v>
      </c>
      <c r="I11" s="15">
        <f t="shared" si="0"/>
        <v>100</v>
      </c>
      <c r="J11" s="79">
        <f t="shared" si="0"/>
        <v>100</v>
      </c>
      <c r="K11" s="15">
        <f t="shared" si="0"/>
        <v>100</v>
      </c>
      <c r="M11" s="79">
        <f t="shared" si="3"/>
        <v>0</v>
      </c>
      <c r="N11" s="15">
        <f t="shared" si="4"/>
        <v>0</v>
      </c>
      <c r="O11" s="79">
        <f t="shared" si="5"/>
        <v>0</v>
      </c>
      <c r="P11" s="15">
        <f t="shared" si="6"/>
        <v>0</v>
      </c>
      <c r="Q11" s="79">
        <f t="shared" si="7"/>
        <v>0</v>
      </c>
      <c r="R11" s="15">
        <f t="shared" si="8"/>
        <v>0</v>
      </c>
      <c r="S11" s="79">
        <f t="shared" si="9"/>
        <v>0</v>
      </c>
      <c r="T11" s="15">
        <f t="shared" si="10"/>
        <v>0</v>
      </c>
    </row>
    <row r="12" spans="1:20" x14ac:dyDescent="0.25">
      <c r="A12" s="72" t="s">
        <v>26</v>
      </c>
      <c r="B12" s="80">
        <v>175</v>
      </c>
      <c r="C12" s="7" t="s">
        <v>27</v>
      </c>
      <c r="D12" s="79">
        <f t="shared" si="2"/>
        <v>175</v>
      </c>
      <c r="E12" s="15">
        <f t="shared" si="0"/>
        <v>175</v>
      </c>
      <c r="F12" s="79">
        <f t="shared" si="0"/>
        <v>175</v>
      </c>
      <c r="G12" s="15">
        <f t="shared" si="0"/>
        <v>175</v>
      </c>
      <c r="H12" s="79">
        <f t="shared" si="0"/>
        <v>175</v>
      </c>
      <c r="I12" s="15">
        <f t="shared" si="0"/>
        <v>175</v>
      </c>
      <c r="J12" s="79">
        <f t="shared" si="0"/>
        <v>175</v>
      </c>
      <c r="K12" s="15">
        <f t="shared" si="0"/>
        <v>175</v>
      </c>
      <c r="M12" s="79">
        <f t="shared" si="3"/>
        <v>0</v>
      </c>
      <c r="N12" s="15">
        <f t="shared" si="4"/>
        <v>0</v>
      </c>
      <c r="O12" s="79">
        <f t="shared" si="5"/>
        <v>0</v>
      </c>
      <c r="P12" s="15">
        <f t="shared" si="6"/>
        <v>0</v>
      </c>
      <c r="Q12" s="79">
        <f t="shared" si="7"/>
        <v>0</v>
      </c>
      <c r="R12" s="15">
        <f t="shared" si="8"/>
        <v>0</v>
      </c>
      <c r="S12" s="79">
        <f t="shared" si="9"/>
        <v>0</v>
      </c>
      <c r="T12" s="15">
        <f t="shared" si="10"/>
        <v>0</v>
      </c>
    </row>
    <row r="13" spans="1:20" x14ac:dyDescent="0.25">
      <c r="A13" s="72" t="s">
        <v>28</v>
      </c>
      <c r="B13" s="80">
        <v>4.2000000000000003E-2</v>
      </c>
      <c r="C13" s="7" t="s">
        <v>20</v>
      </c>
      <c r="D13" s="79">
        <f t="shared" si="2"/>
        <v>4.2000000000000003E-2</v>
      </c>
      <c r="E13" s="15">
        <f t="shared" si="0"/>
        <v>4.2000000000000003E-2</v>
      </c>
      <c r="F13" s="79">
        <f t="shared" si="0"/>
        <v>4.2000000000000003E-2</v>
      </c>
      <c r="G13" s="15">
        <f t="shared" si="0"/>
        <v>4.2000000000000003E-2</v>
      </c>
      <c r="H13" s="79">
        <f t="shared" si="0"/>
        <v>4.2000000000000003E-2</v>
      </c>
      <c r="I13" s="15">
        <f t="shared" si="0"/>
        <v>4.2000000000000003E-2</v>
      </c>
      <c r="J13" s="79">
        <f t="shared" si="0"/>
        <v>4.2000000000000003E-2</v>
      </c>
      <c r="K13" s="15">
        <f t="shared" si="0"/>
        <v>4.2000000000000003E-2</v>
      </c>
      <c r="M13" s="79">
        <f t="shared" si="3"/>
        <v>0</v>
      </c>
      <c r="N13" s="15">
        <f t="shared" si="4"/>
        <v>0</v>
      </c>
      <c r="O13" s="79">
        <f t="shared" si="5"/>
        <v>0</v>
      </c>
      <c r="P13" s="15">
        <f t="shared" si="6"/>
        <v>0</v>
      </c>
      <c r="Q13" s="79">
        <f t="shared" si="7"/>
        <v>0</v>
      </c>
      <c r="R13" s="15">
        <f t="shared" si="8"/>
        <v>0</v>
      </c>
      <c r="S13" s="79">
        <f t="shared" si="9"/>
        <v>0</v>
      </c>
      <c r="T13" s="15">
        <f t="shared" si="10"/>
        <v>0</v>
      </c>
    </row>
    <row r="14" spans="1:20" x14ac:dyDescent="0.25">
      <c r="A14" s="72" t="s">
        <v>29</v>
      </c>
      <c r="B14" s="80">
        <v>5.7000000000000002E-2</v>
      </c>
      <c r="C14" s="7" t="s">
        <v>20</v>
      </c>
      <c r="D14" s="79">
        <f t="shared" si="2"/>
        <v>5.7000000000000002E-2</v>
      </c>
      <c r="E14" s="15">
        <f t="shared" si="0"/>
        <v>5.7000000000000002E-2</v>
      </c>
      <c r="F14" s="79">
        <f t="shared" si="0"/>
        <v>5.7000000000000002E-2</v>
      </c>
      <c r="G14" s="15">
        <f t="shared" si="0"/>
        <v>5.7000000000000002E-2</v>
      </c>
      <c r="H14" s="79">
        <f t="shared" si="0"/>
        <v>5.7000000000000002E-2</v>
      </c>
      <c r="I14" s="15">
        <f t="shared" si="0"/>
        <v>5.7000000000000002E-2</v>
      </c>
      <c r="J14" s="79">
        <f t="shared" si="0"/>
        <v>5.7000000000000002E-2</v>
      </c>
      <c r="K14" s="15">
        <f t="shared" si="0"/>
        <v>5.7000000000000002E-2</v>
      </c>
      <c r="M14" s="79">
        <f t="shared" si="3"/>
        <v>0</v>
      </c>
      <c r="N14" s="15">
        <f t="shared" si="4"/>
        <v>0</v>
      </c>
      <c r="O14" s="79">
        <f t="shared" si="5"/>
        <v>0</v>
      </c>
      <c r="P14" s="15">
        <f t="shared" si="6"/>
        <v>0</v>
      </c>
      <c r="Q14" s="79">
        <f t="shared" si="7"/>
        <v>0</v>
      </c>
      <c r="R14" s="15">
        <f t="shared" si="8"/>
        <v>0</v>
      </c>
      <c r="S14" s="79">
        <f t="shared" si="9"/>
        <v>0</v>
      </c>
      <c r="T14" s="15">
        <f t="shared" si="10"/>
        <v>0</v>
      </c>
    </row>
    <row r="15" spans="1:20" x14ac:dyDescent="0.25">
      <c r="A15" s="72" t="s">
        <v>30</v>
      </c>
      <c r="B15" s="80">
        <v>12</v>
      </c>
      <c r="C15" s="7" t="s">
        <v>31</v>
      </c>
      <c r="D15" s="79">
        <f t="shared" si="0"/>
        <v>12</v>
      </c>
      <c r="E15" s="15">
        <f t="shared" si="0"/>
        <v>12</v>
      </c>
      <c r="F15" s="79">
        <f t="shared" si="0"/>
        <v>12</v>
      </c>
      <c r="G15" s="15">
        <f t="shared" si="0"/>
        <v>12</v>
      </c>
      <c r="H15" s="79">
        <f t="shared" si="0"/>
        <v>12</v>
      </c>
      <c r="I15" s="15">
        <f t="shared" si="0"/>
        <v>12</v>
      </c>
      <c r="J15" s="79">
        <f t="shared" si="0"/>
        <v>12</v>
      </c>
      <c r="K15" s="15">
        <f t="shared" si="0"/>
        <v>12</v>
      </c>
      <c r="M15" s="79">
        <f t="shared" si="3"/>
        <v>0</v>
      </c>
      <c r="N15" s="15">
        <f t="shared" si="4"/>
        <v>0</v>
      </c>
      <c r="O15" s="79">
        <f t="shared" si="5"/>
        <v>0</v>
      </c>
      <c r="P15" s="15">
        <f t="shared" si="6"/>
        <v>0</v>
      </c>
      <c r="Q15" s="79">
        <f t="shared" si="7"/>
        <v>0</v>
      </c>
      <c r="R15" s="15">
        <f t="shared" si="8"/>
        <v>0</v>
      </c>
      <c r="S15" s="79">
        <f t="shared" si="9"/>
        <v>0</v>
      </c>
      <c r="T15" s="15">
        <f t="shared" si="10"/>
        <v>0</v>
      </c>
    </row>
    <row r="16" spans="1:20" x14ac:dyDescent="0.25">
      <c r="A16" s="72" t="s">
        <v>32</v>
      </c>
      <c r="B16" s="80">
        <v>92</v>
      </c>
      <c r="C16" s="7" t="s">
        <v>33</v>
      </c>
      <c r="D16" s="79">
        <f t="shared" si="2"/>
        <v>92</v>
      </c>
      <c r="E16" s="15">
        <f t="shared" si="0"/>
        <v>92</v>
      </c>
      <c r="F16" s="79">
        <f t="shared" si="0"/>
        <v>92</v>
      </c>
      <c r="G16" s="15">
        <f t="shared" si="0"/>
        <v>92</v>
      </c>
      <c r="H16" s="79">
        <f t="shared" si="0"/>
        <v>92</v>
      </c>
      <c r="I16" s="15">
        <f t="shared" si="0"/>
        <v>92</v>
      </c>
      <c r="J16" s="79">
        <f t="shared" si="0"/>
        <v>92</v>
      </c>
      <c r="K16" s="15">
        <f t="shared" si="0"/>
        <v>92</v>
      </c>
      <c r="M16" s="79">
        <f t="shared" si="3"/>
        <v>0</v>
      </c>
      <c r="N16" s="15">
        <f t="shared" si="4"/>
        <v>0</v>
      </c>
      <c r="O16" s="79">
        <f t="shared" si="5"/>
        <v>0</v>
      </c>
      <c r="P16" s="15">
        <f t="shared" si="6"/>
        <v>0</v>
      </c>
      <c r="Q16" s="79">
        <f t="shared" si="7"/>
        <v>0</v>
      </c>
      <c r="R16" s="15">
        <f t="shared" si="8"/>
        <v>0</v>
      </c>
      <c r="S16" s="79">
        <f t="shared" si="9"/>
        <v>0</v>
      </c>
      <c r="T16" s="15">
        <f t="shared" si="10"/>
        <v>0</v>
      </c>
    </row>
    <row r="17" spans="1:20" x14ac:dyDescent="0.25">
      <c r="A17" s="72" t="s">
        <v>34</v>
      </c>
      <c r="B17" s="80">
        <v>1.7</v>
      </c>
      <c r="C17" s="7" t="s">
        <v>35</v>
      </c>
      <c r="D17" s="79">
        <f t="shared" si="2"/>
        <v>1.7</v>
      </c>
      <c r="E17" s="15">
        <f t="shared" si="0"/>
        <v>1.7</v>
      </c>
      <c r="F17" s="79">
        <f t="shared" si="0"/>
        <v>1.7</v>
      </c>
      <c r="G17" s="15">
        <f t="shared" si="0"/>
        <v>1.7</v>
      </c>
      <c r="H17" s="79">
        <f t="shared" si="0"/>
        <v>1.7</v>
      </c>
      <c r="I17" s="15">
        <f t="shared" si="0"/>
        <v>1.7</v>
      </c>
      <c r="J17" s="79">
        <f t="shared" si="0"/>
        <v>1.7</v>
      </c>
      <c r="K17" s="15">
        <f t="shared" si="0"/>
        <v>1.7</v>
      </c>
      <c r="M17" s="79">
        <f t="shared" si="3"/>
        <v>0</v>
      </c>
      <c r="N17" s="15">
        <f t="shared" si="4"/>
        <v>0</v>
      </c>
      <c r="O17" s="79">
        <f t="shared" si="5"/>
        <v>0</v>
      </c>
      <c r="P17" s="15">
        <f t="shared" si="6"/>
        <v>0</v>
      </c>
      <c r="Q17" s="79">
        <f t="shared" si="7"/>
        <v>0</v>
      </c>
      <c r="R17" s="15">
        <f t="shared" si="8"/>
        <v>0</v>
      </c>
      <c r="S17" s="79">
        <f t="shared" si="9"/>
        <v>0</v>
      </c>
      <c r="T17" s="15">
        <f t="shared" si="10"/>
        <v>0</v>
      </c>
    </row>
    <row r="18" spans="1:20" x14ac:dyDescent="0.25">
      <c r="A18" s="77" t="s">
        <v>36</v>
      </c>
      <c r="B18" s="80">
        <v>11</v>
      </c>
      <c r="C18" s="7" t="s">
        <v>37</v>
      </c>
      <c r="D18" s="79">
        <f t="shared" si="2"/>
        <v>11</v>
      </c>
      <c r="E18" s="15">
        <f t="shared" si="0"/>
        <v>11</v>
      </c>
      <c r="F18" s="79">
        <f t="shared" si="0"/>
        <v>11</v>
      </c>
      <c r="G18" s="15">
        <f t="shared" si="0"/>
        <v>11</v>
      </c>
      <c r="H18" s="79">
        <f t="shared" si="0"/>
        <v>11</v>
      </c>
      <c r="I18" s="15">
        <f t="shared" si="0"/>
        <v>11</v>
      </c>
      <c r="J18" s="79">
        <f t="shared" si="0"/>
        <v>11</v>
      </c>
      <c r="K18" s="15">
        <f t="shared" si="0"/>
        <v>11</v>
      </c>
      <c r="M18" s="79">
        <f t="shared" si="3"/>
        <v>0</v>
      </c>
      <c r="N18" s="15">
        <f t="shared" si="4"/>
        <v>0</v>
      </c>
      <c r="O18" s="79">
        <f t="shared" si="5"/>
        <v>0</v>
      </c>
      <c r="P18" s="15">
        <f t="shared" si="6"/>
        <v>0</v>
      </c>
      <c r="Q18" s="79">
        <f t="shared" si="7"/>
        <v>0</v>
      </c>
      <c r="R18" s="15">
        <f t="shared" si="8"/>
        <v>0</v>
      </c>
      <c r="S18" s="79">
        <f t="shared" si="9"/>
        <v>0</v>
      </c>
      <c r="T18" s="15">
        <f t="shared" si="10"/>
        <v>0</v>
      </c>
    </row>
    <row r="19" spans="1:20" x14ac:dyDescent="0.25">
      <c r="A19" s="77" t="s">
        <v>38</v>
      </c>
      <c r="B19" s="80">
        <v>3</v>
      </c>
      <c r="C19" s="7" t="s">
        <v>39</v>
      </c>
      <c r="D19" s="79">
        <f t="shared" si="2"/>
        <v>3</v>
      </c>
      <c r="E19" s="15">
        <f t="shared" si="0"/>
        <v>3</v>
      </c>
      <c r="F19" s="79">
        <f t="shared" si="0"/>
        <v>3</v>
      </c>
      <c r="G19" s="15">
        <f t="shared" si="0"/>
        <v>3</v>
      </c>
      <c r="H19" s="79">
        <f t="shared" si="0"/>
        <v>3</v>
      </c>
      <c r="I19" s="15">
        <f t="shared" si="0"/>
        <v>3</v>
      </c>
      <c r="J19" s="79">
        <f t="shared" si="0"/>
        <v>3</v>
      </c>
      <c r="K19" s="15">
        <f t="shared" si="0"/>
        <v>3</v>
      </c>
      <c r="M19" s="79">
        <f t="shared" si="3"/>
        <v>0</v>
      </c>
      <c r="N19" s="15">
        <f t="shared" si="4"/>
        <v>0</v>
      </c>
      <c r="O19" s="79">
        <f t="shared" si="5"/>
        <v>0</v>
      </c>
      <c r="P19" s="15">
        <f t="shared" si="6"/>
        <v>0</v>
      </c>
      <c r="Q19" s="79">
        <f t="shared" si="7"/>
        <v>0</v>
      </c>
      <c r="R19" s="15">
        <f t="shared" si="8"/>
        <v>0</v>
      </c>
      <c r="S19" s="79">
        <f t="shared" si="9"/>
        <v>0</v>
      </c>
      <c r="T19" s="15">
        <f t="shared" si="10"/>
        <v>0</v>
      </c>
    </row>
    <row r="20" spans="1:20" x14ac:dyDescent="0.25">
      <c r="A20" s="72" t="s">
        <v>40</v>
      </c>
      <c r="B20" s="80">
        <v>10</v>
      </c>
      <c r="C20" s="7" t="s">
        <v>41</v>
      </c>
      <c r="D20" s="79">
        <f t="shared" si="2"/>
        <v>10</v>
      </c>
      <c r="E20" s="15">
        <f t="shared" si="2"/>
        <v>10</v>
      </c>
      <c r="F20" s="79">
        <f t="shared" si="2"/>
        <v>10</v>
      </c>
      <c r="G20" s="15">
        <f t="shared" si="2"/>
        <v>10</v>
      </c>
      <c r="H20" s="79">
        <f t="shared" si="2"/>
        <v>10</v>
      </c>
      <c r="I20" s="15">
        <f t="shared" si="2"/>
        <v>10</v>
      </c>
      <c r="J20" s="79">
        <f t="shared" si="2"/>
        <v>10</v>
      </c>
      <c r="K20" s="15">
        <f t="shared" si="2"/>
        <v>10</v>
      </c>
      <c r="M20" s="79">
        <f t="shared" si="3"/>
        <v>0</v>
      </c>
      <c r="N20" s="15">
        <f t="shared" si="4"/>
        <v>0</v>
      </c>
      <c r="O20" s="79">
        <f t="shared" si="5"/>
        <v>0</v>
      </c>
      <c r="P20" s="15">
        <f t="shared" si="6"/>
        <v>0</v>
      </c>
      <c r="Q20" s="79">
        <f t="shared" si="7"/>
        <v>0</v>
      </c>
      <c r="R20" s="15">
        <f t="shared" si="8"/>
        <v>0</v>
      </c>
      <c r="S20" s="79">
        <f t="shared" si="9"/>
        <v>0</v>
      </c>
      <c r="T20" s="15">
        <f t="shared" si="10"/>
        <v>0</v>
      </c>
    </row>
    <row r="21" spans="1:20" x14ac:dyDescent="0.25">
      <c r="A21" s="72" t="s">
        <v>42</v>
      </c>
      <c r="B21" s="80">
        <v>0.4</v>
      </c>
      <c r="C21" s="7" t="s">
        <v>43</v>
      </c>
      <c r="D21" s="79">
        <f t="shared" si="2"/>
        <v>0.4</v>
      </c>
      <c r="E21" s="15">
        <f t="shared" si="2"/>
        <v>0.4</v>
      </c>
      <c r="F21" s="79">
        <f t="shared" si="2"/>
        <v>0.4</v>
      </c>
      <c r="G21" s="15">
        <f t="shared" si="2"/>
        <v>0.4</v>
      </c>
      <c r="H21" s="79">
        <f t="shared" si="2"/>
        <v>0.4</v>
      </c>
      <c r="I21" s="15">
        <f t="shared" si="2"/>
        <v>0.4</v>
      </c>
      <c r="J21" s="79">
        <f t="shared" si="2"/>
        <v>0.4</v>
      </c>
      <c r="K21" s="15">
        <f t="shared" si="2"/>
        <v>0.4</v>
      </c>
      <c r="M21" s="79">
        <f t="shared" si="3"/>
        <v>0</v>
      </c>
      <c r="N21" s="15">
        <f t="shared" si="4"/>
        <v>0</v>
      </c>
      <c r="O21" s="79">
        <f t="shared" si="5"/>
        <v>0</v>
      </c>
      <c r="P21" s="15">
        <f t="shared" si="6"/>
        <v>0</v>
      </c>
      <c r="Q21" s="79">
        <f t="shared" si="7"/>
        <v>0</v>
      </c>
      <c r="R21" s="15">
        <f t="shared" si="8"/>
        <v>0</v>
      </c>
      <c r="S21" s="79">
        <f t="shared" si="9"/>
        <v>0</v>
      </c>
      <c r="T21" s="15">
        <f t="shared" si="10"/>
        <v>0</v>
      </c>
    </row>
    <row r="22" spans="1:20" x14ac:dyDescent="0.25">
      <c r="A22" s="72" t="s">
        <v>44</v>
      </c>
      <c r="B22" s="80">
        <v>2.25</v>
      </c>
      <c r="C22" s="7" t="s">
        <v>43</v>
      </c>
      <c r="D22" s="79">
        <f t="shared" si="2"/>
        <v>2.25</v>
      </c>
      <c r="E22" s="15">
        <f t="shared" si="2"/>
        <v>2.25</v>
      </c>
      <c r="F22" s="79">
        <f t="shared" si="2"/>
        <v>2.25</v>
      </c>
      <c r="G22" s="15">
        <f t="shared" si="2"/>
        <v>2.25</v>
      </c>
      <c r="H22" s="79">
        <f t="shared" si="2"/>
        <v>2.25</v>
      </c>
      <c r="I22" s="15">
        <f t="shared" si="2"/>
        <v>2.25</v>
      </c>
      <c r="J22" s="79">
        <f t="shared" si="2"/>
        <v>2.25</v>
      </c>
      <c r="K22" s="15">
        <f t="shared" si="2"/>
        <v>2.25</v>
      </c>
      <c r="M22" s="79">
        <f t="shared" si="3"/>
        <v>0</v>
      </c>
      <c r="N22" s="15">
        <f t="shared" si="4"/>
        <v>0</v>
      </c>
      <c r="O22" s="79">
        <f t="shared" si="5"/>
        <v>0</v>
      </c>
      <c r="P22" s="15">
        <f t="shared" si="6"/>
        <v>0</v>
      </c>
      <c r="Q22" s="79">
        <f t="shared" si="7"/>
        <v>0</v>
      </c>
      <c r="R22" s="15">
        <f t="shared" si="8"/>
        <v>0</v>
      </c>
      <c r="S22" s="79">
        <f t="shared" si="9"/>
        <v>0</v>
      </c>
      <c r="T22" s="15">
        <f t="shared" si="10"/>
        <v>0</v>
      </c>
    </row>
    <row r="23" spans="1:20" x14ac:dyDescent="0.25">
      <c r="A23" s="72" t="s">
        <v>45</v>
      </c>
      <c r="B23" s="80">
        <v>8</v>
      </c>
      <c r="C23" s="7" t="s">
        <v>46</v>
      </c>
      <c r="D23" s="79">
        <f t="shared" si="2"/>
        <v>8</v>
      </c>
      <c r="E23" s="15">
        <f t="shared" si="2"/>
        <v>8</v>
      </c>
      <c r="F23" s="79">
        <f t="shared" si="2"/>
        <v>8</v>
      </c>
      <c r="G23" s="15">
        <f t="shared" si="2"/>
        <v>8</v>
      </c>
      <c r="H23" s="79">
        <f t="shared" si="2"/>
        <v>8</v>
      </c>
      <c r="I23" s="15">
        <f t="shared" si="2"/>
        <v>8</v>
      </c>
      <c r="J23" s="79">
        <f t="shared" si="2"/>
        <v>8</v>
      </c>
      <c r="K23" s="15">
        <f t="shared" si="2"/>
        <v>8</v>
      </c>
      <c r="M23" s="79">
        <f t="shared" si="3"/>
        <v>0</v>
      </c>
      <c r="N23" s="15">
        <f t="shared" si="4"/>
        <v>0</v>
      </c>
      <c r="O23" s="79">
        <f t="shared" si="5"/>
        <v>0</v>
      </c>
      <c r="P23" s="15">
        <f t="shared" si="6"/>
        <v>0</v>
      </c>
      <c r="Q23" s="79">
        <f t="shared" si="7"/>
        <v>0</v>
      </c>
      <c r="R23" s="15">
        <f t="shared" si="8"/>
        <v>0</v>
      </c>
      <c r="S23" s="79">
        <f t="shared" si="9"/>
        <v>0</v>
      </c>
      <c r="T23" s="15">
        <f t="shared" si="10"/>
        <v>0</v>
      </c>
    </row>
    <row r="24" spans="1:20" x14ac:dyDescent="0.25">
      <c r="A24" s="72" t="s">
        <v>47</v>
      </c>
      <c r="B24" s="80">
        <v>3</v>
      </c>
      <c r="C24" s="7" t="s">
        <v>46</v>
      </c>
      <c r="D24" s="79">
        <f t="shared" si="2"/>
        <v>3</v>
      </c>
      <c r="E24" s="15">
        <f t="shared" si="2"/>
        <v>3</v>
      </c>
      <c r="F24" s="79">
        <f t="shared" si="2"/>
        <v>3</v>
      </c>
      <c r="G24" s="15">
        <f t="shared" si="2"/>
        <v>3</v>
      </c>
      <c r="H24" s="79">
        <f t="shared" si="2"/>
        <v>3</v>
      </c>
      <c r="I24" s="15">
        <f t="shared" si="2"/>
        <v>3</v>
      </c>
      <c r="J24" s="79">
        <f t="shared" si="2"/>
        <v>3</v>
      </c>
      <c r="K24" s="15">
        <f t="shared" si="2"/>
        <v>3</v>
      </c>
      <c r="M24" s="79">
        <f t="shared" si="3"/>
        <v>0</v>
      </c>
      <c r="N24" s="15">
        <f t="shared" si="4"/>
        <v>0</v>
      </c>
      <c r="O24" s="79">
        <f t="shared" si="5"/>
        <v>0</v>
      </c>
      <c r="P24" s="15">
        <f t="shared" si="6"/>
        <v>0</v>
      </c>
      <c r="Q24" s="79">
        <f t="shared" si="7"/>
        <v>0</v>
      </c>
      <c r="R24" s="15">
        <f t="shared" si="8"/>
        <v>0</v>
      </c>
      <c r="S24" s="79">
        <f t="shared" si="9"/>
        <v>0</v>
      </c>
      <c r="T24" s="15">
        <f t="shared" si="10"/>
        <v>0</v>
      </c>
    </row>
    <row r="25" spans="1:20" x14ac:dyDescent="0.25">
      <c r="A25" s="72" t="s">
        <v>48</v>
      </c>
      <c r="B25" s="80">
        <v>1.5</v>
      </c>
      <c r="C25" s="7" t="s">
        <v>46</v>
      </c>
      <c r="D25" s="79">
        <f t="shared" si="2"/>
        <v>1.5</v>
      </c>
      <c r="E25" s="15">
        <f t="shared" si="2"/>
        <v>1.5</v>
      </c>
      <c r="F25" s="79">
        <f t="shared" si="2"/>
        <v>1.5</v>
      </c>
      <c r="G25" s="15">
        <f t="shared" si="2"/>
        <v>1.5</v>
      </c>
      <c r="H25" s="79">
        <f t="shared" si="2"/>
        <v>1.5</v>
      </c>
      <c r="I25" s="15">
        <f t="shared" si="2"/>
        <v>1.5</v>
      </c>
      <c r="J25" s="79">
        <f t="shared" si="2"/>
        <v>1.5</v>
      </c>
      <c r="K25" s="15">
        <f t="shared" si="2"/>
        <v>1.5</v>
      </c>
      <c r="M25" s="79">
        <f t="shared" si="3"/>
        <v>0</v>
      </c>
      <c r="N25" s="15">
        <f t="shared" si="4"/>
        <v>0</v>
      </c>
      <c r="O25" s="79">
        <f t="shared" si="5"/>
        <v>0</v>
      </c>
      <c r="P25" s="15">
        <f t="shared" si="6"/>
        <v>0</v>
      </c>
      <c r="Q25" s="79">
        <f t="shared" si="7"/>
        <v>0</v>
      </c>
      <c r="R25" s="15">
        <f t="shared" si="8"/>
        <v>0</v>
      </c>
      <c r="S25" s="79">
        <f t="shared" si="9"/>
        <v>0</v>
      </c>
      <c r="T25" s="15">
        <f t="shared" si="10"/>
        <v>0</v>
      </c>
    </row>
    <row r="26" spans="1:20" x14ac:dyDescent="0.25">
      <c r="A26" s="72" t="s">
        <v>49</v>
      </c>
      <c r="B26" s="80">
        <v>2</v>
      </c>
      <c r="C26" s="7" t="s">
        <v>50</v>
      </c>
      <c r="D26" s="79">
        <f t="shared" si="2"/>
        <v>2</v>
      </c>
      <c r="E26" s="15">
        <f t="shared" si="2"/>
        <v>2</v>
      </c>
      <c r="F26" s="79">
        <f t="shared" si="2"/>
        <v>2</v>
      </c>
      <c r="G26" s="15">
        <f t="shared" si="2"/>
        <v>2</v>
      </c>
      <c r="H26" s="79">
        <f t="shared" si="2"/>
        <v>2</v>
      </c>
      <c r="I26" s="15">
        <f t="shared" si="2"/>
        <v>2</v>
      </c>
      <c r="J26" s="79">
        <f t="shared" si="2"/>
        <v>2</v>
      </c>
      <c r="K26" s="15">
        <f t="shared" si="2"/>
        <v>2</v>
      </c>
      <c r="M26" s="79">
        <f t="shared" si="3"/>
        <v>0</v>
      </c>
      <c r="N26" s="15">
        <f t="shared" si="4"/>
        <v>0</v>
      </c>
      <c r="O26" s="79">
        <f t="shared" si="5"/>
        <v>0</v>
      </c>
      <c r="P26" s="15">
        <f t="shared" si="6"/>
        <v>0</v>
      </c>
      <c r="Q26" s="79">
        <f t="shared" si="7"/>
        <v>0</v>
      </c>
      <c r="R26" s="15">
        <f t="shared" si="8"/>
        <v>0</v>
      </c>
      <c r="S26" s="79">
        <f t="shared" si="9"/>
        <v>0</v>
      </c>
      <c r="T26" s="15">
        <f t="shared" si="10"/>
        <v>0</v>
      </c>
    </row>
    <row r="27" spans="1:20" x14ac:dyDescent="0.25">
      <c r="A27" s="72" t="s">
        <v>51</v>
      </c>
      <c r="B27" s="10">
        <v>15</v>
      </c>
      <c r="C27" s="7" t="s">
        <v>50</v>
      </c>
      <c r="D27" s="79">
        <f t="shared" si="2"/>
        <v>15</v>
      </c>
      <c r="E27" s="15">
        <f t="shared" si="2"/>
        <v>15</v>
      </c>
      <c r="F27" s="79">
        <f t="shared" si="2"/>
        <v>15</v>
      </c>
      <c r="G27" s="15">
        <f t="shared" si="2"/>
        <v>15</v>
      </c>
      <c r="H27" s="79">
        <f t="shared" si="2"/>
        <v>15</v>
      </c>
      <c r="I27" s="15">
        <f t="shared" si="2"/>
        <v>15</v>
      </c>
      <c r="J27" s="79">
        <f t="shared" si="2"/>
        <v>15</v>
      </c>
      <c r="K27" s="15">
        <f t="shared" si="2"/>
        <v>15</v>
      </c>
      <c r="M27" s="79">
        <f t="shared" si="3"/>
        <v>0</v>
      </c>
      <c r="N27" s="15">
        <f t="shared" si="4"/>
        <v>0</v>
      </c>
      <c r="O27" s="79">
        <f t="shared" si="5"/>
        <v>0</v>
      </c>
      <c r="P27" s="15">
        <f t="shared" si="6"/>
        <v>0</v>
      </c>
      <c r="Q27" s="79">
        <f t="shared" si="7"/>
        <v>0</v>
      </c>
      <c r="R27" s="15">
        <f t="shared" si="8"/>
        <v>0</v>
      </c>
      <c r="S27" s="79">
        <f t="shared" si="9"/>
        <v>0</v>
      </c>
      <c r="T27" s="15">
        <f t="shared" si="10"/>
        <v>0</v>
      </c>
    </row>
    <row r="28" spans="1:20" x14ac:dyDescent="0.25">
      <c r="A28" s="78" t="s">
        <v>52</v>
      </c>
      <c r="B28" s="10">
        <v>4</v>
      </c>
      <c r="C28" s="7" t="s">
        <v>50</v>
      </c>
      <c r="D28" s="79">
        <f t="shared" si="2"/>
        <v>4</v>
      </c>
      <c r="E28" s="15">
        <f t="shared" si="2"/>
        <v>4</v>
      </c>
      <c r="F28" s="79">
        <f t="shared" si="2"/>
        <v>4</v>
      </c>
      <c r="G28" s="15">
        <f t="shared" si="2"/>
        <v>4</v>
      </c>
      <c r="H28" s="79">
        <f t="shared" si="2"/>
        <v>4</v>
      </c>
      <c r="I28" s="15">
        <f t="shared" si="2"/>
        <v>4</v>
      </c>
      <c r="J28" s="79">
        <f t="shared" si="2"/>
        <v>4</v>
      </c>
      <c r="K28" s="15">
        <f t="shared" si="2"/>
        <v>4</v>
      </c>
      <c r="M28" s="79">
        <f t="shared" si="3"/>
        <v>0</v>
      </c>
      <c r="N28" s="15">
        <f t="shared" si="4"/>
        <v>0</v>
      </c>
      <c r="O28" s="79">
        <f t="shared" si="5"/>
        <v>0</v>
      </c>
      <c r="P28" s="15">
        <f t="shared" si="6"/>
        <v>0</v>
      </c>
      <c r="Q28" s="79">
        <f t="shared" si="7"/>
        <v>0</v>
      </c>
      <c r="R28" s="15">
        <f t="shared" si="8"/>
        <v>0</v>
      </c>
      <c r="S28" s="79">
        <f t="shared" si="9"/>
        <v>0</v>
      </c>
      <c r="T28" s="15">
        <f t="shared" si="10"/>
        <v>0</v>
      </c>
    </row>
    <row r="29" spans="1:20" x14ac:dyDescent="0.25">
      <c r="A29" s="78" t="s">
        <v>53</v>
      </c>
      <c r="B29" s="10">
        <v>8</v>
      </c>
      <c r="C29" s="7" t="s">
        <v>50</v>
      </c>
      <c r="D29" s="79">
        <f t="shared" si="2"/>
        <v>8</v>
      </c>
      <c r="E29" s="15">
        <f t="shared" si="2"/>
        <v>8</v>
      </c>
      <c r="F29" s="79">
        <f t="shared" si="2"/>
        <v>8</v>
      </c>
      <c r="G29" s="15">
        <f t="shared" si="2"/>
        <v>8</v>
      </c>
      <c r="H29" s="79">
        <f t="shared" si="2"/>
        <v>8</v>
      </c>
      <c r="I29" s="15">
        <f t="shared" si="2"/>
        <v>8</v>
      </c>
      <c r="J29" s="79">
        <f t="shared" si="2"/>
        <v>8</v>
      </c>
      <c r="K29" s="15">
        <f t="shared" si="2"/>
        <v>8</v>
      </c>
      <c r="M29" s="79">
        <f t="shared" si="3"/>
        <v>0</v>
      </c>
      <c r="N29" s="15">
        <f t="shared" si="4"/>
        <v>0</v>
      </c>
      <c r="O29" s="79">
        <f t="shared" si="5"/>
        <v>0</v>
      </c>
      <c r="P29" s="15">
        <f t="shared" si="6"/>
        <v>0</v>
      </c>
      <c r="Q29" s="79">
        <f t="shared" si="7"/>
        <v>0</v>
      </c>
      <c r="R29" s="15">
        <f t="shared" si="8"/>
        <v>0</v>
      </c>
      <c r="S29" s="79">
        <f t="shared" si="9"/>
        <v>0</v>
      </c>
      <c r="T29" s="15">
        <f t="shared" si="10"/>
        <v>0</v>
      </c>
    </row>
    <row r="30" spans="1:20" x14ac:dyDescent="0.25">
      <c r="A30" s="78" t="s">
        <v>54</v>
      </c>
      <c r="B30" s="8">
        <v>7.0000000000000007E-2</v>
      </c>
      <c r="C30" s="7" t="s">
        <v>20</v>
      </c>
      <c r="D30" s="79">
        <f t="shared" si="2"/>
        <v>7.0000000000000007E-2</v>
      </c>
      <c r="E30" s="15">
        <f t="shared" si="2"/>
        <v>7.0000000000000007E-2</v>
      </c>
      <c r="F30" s="79">
        <f t="shared" si="2"/>
        <v>7.0000000000000007E-2</v>
      </c>
      <c r="G30" s="15">
        <f t="shared" si="2"/>
        <v>7.0000000000000007E-2</v>
      </c>
      <c r="H30" s="79">
        <f t="shared" si="2"/>
        <v>7.0000000000000007E-2</v>
      </c>
      <c r="I30" s="15">
        <f t="shared" si="2"/>
        <v>7.0000000000000007E-2</v>
      </c>
      <c r="J30" s="79">
        <f t="shared" si="2"/>
        <v>7.0000000000000007E-2</v>
      </c>
      <c r="K30" s="15">
        <f t="shared" si="2"/>
        <v>7.0000000000000007E-2</v>
      </c>
      <c r="M30" s="79">
        <f t="shared" si="3"/>
        <v>0</v>
      </c>
      <c r="N30" s="15">
        <f t="shared" si="4"/>
        <v>0</v>
      </c>
      <c r="O30" s="79">
        <f t="shared" si="5"/>
        <v>0</v>
      </c>
      <c r="P30" s="15">
        <f t="shared" si="6"/>
        <v>0</v>
      </c>
      <c r="Q30" s="79">
        <f t="shared" si="7"/>
        <v>0</v>
      </c>
      <c r="R30" s="15">
        <f t="shared" si="8"/>
        <v>0</v>
      </c>
      <c r="S30" s="79">
        <f t="shared" si="9"/>
        <v>0</v>
      </c>
      <c r="T30" s="15">
        <f t="shared" si="10"/>
        <v>0</v>
      </c>
    </row>
    <row r="31" spans="1:20" x14ac:dyDescent="0.25">
      <c r="A31" s="78" t="s">
        <v>55</v>
      </c>
      <c r="B31" s="80">
        <v>115</v>
      </c>
      <c r="C31" t="s">
        <v>27</v>
      </c>
      <c r="D31" s="79">
        <f t="shared" si="2"/>
        <v>115</v>
      </c>
      <c r="E31" s="15">
        <f t="shared" si="2"/>
        <v>115</v>
      </c>
      <c r="F31" s="79">
        <f t="shared" si="2"/>
        <v>115</v>
      </c>
      <c r="G31" s="15">
        <f t="shared" si="2"/>
        <v>115</v>
      </c>
      <c r="H31" s="79">
        <f t="shared" si="2"/>
        <v>115</v>
      </c>
      <c r="I31" s="15">
        <f t="shared" si="2"/>
        <v>115</v>
      </c>
      <c r="J31" s="79">
        <f t="shared" si="2"/>
        <v>115</v>
      </c>
      <c r="K31" s="15">
        <f t="shared" si="2"/>
        <v>115</v>
      </c>
      <c r="M31" s="79">
        <f t="shared" si="3"/>
        <v>0</v>
      </c>
      <c r="N31" s="15">
        <f t="shared" si="4"/>
        <v>0</v>
      </c>
      <c r="O31" s="79">
        <f t="shared" si="5"/>
        <v>0</v>
      </c>
      <c r="P31" s="15">
        <f t="shared" si="6"/>
        <v>0</v>
      </c>
      <c r="Q31" s="79">
        <f t="shared" si="7"/>
        <v>0</v>
      </c>
      <c r="R31" s="15">
        <f t="shared" si="8"/>
        <v>0</v>
      </c>
      <c r="S31" s="79">
        <f t="shared" si="9"/>
        <v>0</v>
      </c>
      <c r="T31" s="15">
        <f t="shared" si="10"/>
        <v>0</v>
      </c>
    </row>
    <row r="32" spans="1:20" x14ac:dyDescent="0.25">
      <c r="A32" s="78" t="s">
        <v>56</v>
      </c>
      <c r="B32" s="10">
        <v>230</v>
      </c>
      <c r="C32" s="7" t="s">
        <v>15</v>
      </c>
      <c r="D32" s="79">
        <f t="shared" si="2"/>
        <v>230</v>
      </c>
      <c r="E32" s="15">
        <f t="shared" si="2"/>
        <v>230</v>
      </c>
      <c r="F32" s="79">
        <f t="shared" si="2"/>
        <v>230</v>
      </c>
      <c r="G32" s="15">
        <f t="shared" si="2"/>
        <v>230</v>
      </c>
      <c r="H32" s="79">
        <f t="shared" si="2"/>
        <v>230</v>
      </c>
      <c r="I32" s="15">
        <f t="shared" si="2"/>
        <v>230</v>
      </c>
      <c r="J32" s="79">
        <f t="shared" si="2"/>
        <v>230</v>
      </c>
      <c r="K32" s="15">
        <f t="shared" si="2"/>
        <v>230</v>
      </c>
      <c r="M32" s="79">
        <f t="shared" si="3"/>
        <v>0</v>
      </c>
      <c r="N32" s="15">
        <f t="shared" si="4"/>
        <v>0</v>
      </c>
      <c r="O32" s="79">
        <f t="shared" si="5"/>
        <v>0</v>
      </c>
      <c r="P32" s="15">
        <f t="shared" si="6"/>
        <v>0</v>
      </c>
      <c r="Q32" s="79">
        <f t="shared" si="7"/>
        <v>0</v>
      </c>
      <c r="R32" s="15">
        <f t="shared" si="8"/>
        <v>0</v>
      </c>
      <c r="S32" s="79">
        <f t="shared" si="9"/>
        <v>0</v>
      </c>
      <c r="T32" s="15">
        <f t="shared" si="10"/>
        <v>0</v>
      </c>
    </row>
    <row r="33" spans="1:20" x14ac:dyDescent="0.25">
      <c r="A33" s="78" t="s">
        <v>57</v>
      </c>
      <c r="B33" s="10">
        <v>72</v>
      </c>
      <c r="C33" s="7" t="s">
        <v>33</v>
      </c>
      <c r="D33" s="51">
        <f>$B33</f>
        <v>72</v>
      </c>
      <c r="E33" s="53">
        <f t="shared" si="2"/>
        <v>72</v>
      </c>
      <c r="F33" s="51">
        <f t="shared" si="2"/>
        <v>72</v>
      </c>
      <c r="G33" s="53">
        <f t="shared" si="2"/>
        <v>72</v>
      </c>
      <c r="H33" s="51">
        <f t="shared" si="2"/>
        <v>72</v>
      </c>
      <c r="I33" s="53">
        <f t="shared" si="2"/>
        <v>72</v>
      </c>
      <c r="J33" s="51">
        <f t="shared" si="2"/>
        <v>72</v>
      </c>
      <c r="K33" s="53">
        <f t="shared" si="2"/>
        <v>72</v>
      </c>
      <c r="M33" s="79">
        <f t="shared" si="3"/>
        <v>0</v>
      </c>
      <c r="N33" s="15">
        <f t="shared" si="4"/>
        <v>0</v>
      </c>
      <c r="O33" s="79">
        <f t="shared" si="5"/>
        <v>0</v>
      </c>
      <c r="P33" s="15">
        <f t="shared" si="6"/>
        <v>0</v>
      </c>
      <c r="Q33" s="79">
        <f t="shared" si="7"/>
        <v>0</v>
      </c>
      <c r="R33" s="15">
        <f t="shared" si="8"/>
        <v>0</v>
      </c>
      <c r="S33" s="79">
        <f t="shared" si="9"/>
        <v>0</v>
      </c>
      <c r="T33" s="15">
        <f t="shared" si="10"/>
        <v>0</v>
      </c>
    </row>
    <row r="34" spans="1:20" x14ac:dyDescent="0.25">
      <c r="A34" s="78" t="s">
        <v>58</v>
      </c>
      <c r="B34" s="11">
        <v>1.1000000000000001</v>
      </c>
      <c r="C34" s="7" t="s">
        <v>35</v>
      </c>
      <c r="D34" s="52">
        <f>$B34</f>
        <v>1.1000000000000001</v>
      </c>
      <c r="E34" s="54">
        <f t="shared" si="2"/>
        <v>1.1000000000000001</v>
      </c>
      <c r="F34" s="52">
        <f t="shared" si="2"/>
        <v>1.1000000000000001</v>
      </c>
      <c r="G34" s="54">
        <f t="shared" si="2"/>
        <v>1.1000000000000001</v>
      </c>
      <c r="H34" s="52">
        <f t="shared" si="2"/>
        <v>1.1000000000000001</v>
      </c>
      <c r="I34" s="54">
        <f t="shared" si="2"/>
        <v>1.1000000000000001</v>
      </c>
      <c r="J34" s="52">
        <f t="shared" si="2"/>
        <v>1.1000000000000001</v>
      </c>
      <c r="K34" s="54">
        <f t="shared" si="2"/>
        <v>1.1000000000000001</v>
      </c>
      <c r="M34" s="79">
        <f t="shared" si="3"/>
        <v>0</v>
      </c>
      <c r="N34" s="15">
        <f t="shared" si="4"/>
        <v>0</v>
      </c>
      <c r="O34" s="79">
        <f t="shared" si="5"/>
        <v>0</v>
      </c>
      <c r="P34" s="15">
        <f t="shared" si="6"/>
        <v>0</v>
      </c>
      <c r="Q34" s="79">
        <f t="shared" si="7"/>
        <v>0</v>
      </c>
      <c r="R34" s="15">
        <f t="shared" si="8"/>
        <v>0</v>
      </c>
      <c r="S34" s="79">
        <f t="shared" si="9"/>
        <v>0</v>
      </c>
      <c r="T34" s="15">
        <f t="shared" si="10"/>
        <v>0</v>
      </c>
    </row>
    <row r="35" spans="1:20" x14ac:dyDescent="0.25">
      <c r="A35" s="78" t="s">
        <v>59</v>
      </c>
      <c r="B35" s="11">
        <v>10</v>
      </c>
      <c r="C35" s="7" t="s">
        <v>60</v>
      </c>
      <c r="D35" s="79">
        <f t="shared" si="2"/>
        <v>10</v>
      </c>
      <c r="E35" s="15">
        <f t="shared" si="2"/>
        <v>10</v>
      </c>
      <c r="F35" s="79">
        <f t="shared" si="2"/>
        <v>10</v>
      </c>
      <c r="G35" s="15">
        <f t="shared" si="2"/>
        <v>10</v>
      </c>
      <c r="H35" s="79">
        <f t="shared" si="2"/>
        <v>10</v>
      </c>
      <c r="I35" s="15">
        <f t="shared" si="2"/>
        <v>10</v>
      </c>
      <c r="J35" s="79">
        <f t="shared" si="2"/>
        <v>10</v>
      </c>
      <c r="K35" s="15">
        <f t="shared" si="2"/>
        <v>10</v>
      </c>
      <c r="M35" s="79">
        <f t="shared" si="3"/>
        <v>0</v>
      </c>
      <c r="N35" s="15">
        <f t="shared" si="4"/>
        <v>0</v>
      </c>
      <c r="O35" s="79">
        <f t="shared" si="5"/>
        <v>0</v>
      </c>
      <c r="P35" s="15">
        <f t="shared" si="6"/>
        <v>0</v>
      </c>
      <c r="Q35" s="79">
        <f t="shared" si="7"/>
        <v>0</v>
      </c>
      <c r="R35" s="15">
        <f t="shared" si="8"/>
        <v>0</v>
      </c>
      <c r="S35" s="79">
        <f t="shared" si="9"/>
        <v>0</v>
      </c>
      <c r="T35" s="15">
        <f t="shared" si="10"/>
        <v>0</v>
      </c>
    </row>
    <row r="36" spans="1:20" x14ac:dyDescent="0.25">
      <c r="A36" s="72" t="s">
        <v>61</v>
      </c>
      <c r="B36" s="8">
        <v>0.75</v>
      </c>
      <c r="C36" s="7" t="s">
        <v>62</v>
      </c>
      <c r="D36" s="14">
        <f>$B36</f>
        <v>0.75</v>
      </c>
      <c r="E36" s="16">
        <f t="shared" si="2"/>
        <v>0.75</v>
      </c>
      <c r="F36" s="14">
        <f t="shared" si="2"/>
        <v>0.75</v>
      </c>
      <c r="G36" s="16">
        <f t="shared" si="2"/>
        <v>0.75</v>
      </c>
      <c r="H36" s="14">
        <f t="shared" si="2"/>
        <v>0.75</v>
      </c>
      <c r="I36" s="16">
        <f t="shared" si="2"/>
        <v>0.75</v>
      </c>
      <c r="J36" s="14">
        <f t="shared" si="2"/>
        <v>0.75</v>
      </c>
      <c r="K36" s="16">
        <f t="shared" si="2"/>
        <v>0.75</v>
      </c>
      <c r="M36" s="79">
        <f t="shared" si="3"/>
        <v>0</v>
      </c>
      <c r="N36" s="15">
        <f t="shared" si="4"/>
        <v>0</v>
      </c>
      <c r="O36" s="79">
        <f t="shared" si="5"/>
        <v>0</v>
      </c>
      <c r="P36" s="15">
        <f t="shared" si="6"/>
        <v>0</v>
      </c>
      <c r="Q36" s="79">
        <f t="shared" si="7"/>
        <v>0</v>
      </c>
      <c r="R36" s="15">
        <f t="shared" si="8"/>
        <v>0</v>
      </c>
      <c r="S36" s="79">
        <f t="shared" si="9"/>
        <v>0</v>
      </c>
      <c r="T36" s="15">
        <f t="shared" si="10"/>
        <v>0</v>
      </c>
    </row>
    <row r="37" spans="1:20" x14ac:dyDescent="0.25">
      <c r="A37" t="s">
        <v>63</v>
      </c>
      <c r="B37" s="13"/>
      <c r="C37" s="7"/>
      <c r="D37" s="12"/>
      <c r="E37" s="12"/>
      <c r="F37" s="12"/>
      <c r="G37" s="12"/>
      <c r="H37" s="12"/>
      <c r="I37" s="12"/>
      <c r="J37" s="12"/>
      <c r="K37" s="12"/>
      <c r="M37" s="12"/>
      <c r="N37" s="12"/>
      <c r="O37" s="12"/>
      <c r="P37" s="12"/>
      <c r="Q37" s="12"/>
      <c r="R37" s="12"/>
      <c r="S37" s="12"/>
      <c r="T37" s="12"/>
    </row>
    <row r="38" spans="1:20" x14ac:dyDescent="0.25">
      <c r="A38" s="6">
        <f>B3</f>
        <v>50</v>
      </c>
      <c r="B38" s="8">
        <v>2.4</v>
      </c>
      <c r="C38" s="7" t="s">
        <v>64</v>
      </c>
      <c r="D38" s="14">
        <f>B38</f>
        <v>2.4</v>
      </c>
      <c r="E38" s="16">
        <f t="shared" ref="E38:K52" si="11">$B38</f>
        <v>2.4</v>
      </c>
      <c r="F38" s="14">
        <f t="shared" si="11"/>
        <v>2.4</v>
      </c>
      <c r="G38" s="16">
        <f t="shared" si="11"/>
        <v>2.4</v>
      </c>
      <c r="H38" s="14">
        <f t="shared" si="11"/>
        <v>2.4</v>
      </c>
      <c r="I38" s="16">
        <f t="shared" si="11"/>
        <v>2.4</v>
      </c>
      <c r="J38" s="14">
        <f t="shared" si="11"/>
        <v>2.4</v>
      </c>
      <c r="K38" s="16">
        <f t="shared" si="11"/>
        <v>2.4</v>
      </c>
      <c r="M38" s="79">
        <f t="shared" ref="M38:M52" si="12">(D38/$B38-1)*100</f>
        <v>0</v>
      </c>
      <c r="N38" s="15">
        <f t="shared" ref="N38:N52" si="13">(E38/$B38-1)*100</f>
        <v>0</v>
      </c>
      <c r="O38" s="79">
        <f t="shared" ref="O38:O52" si="14">(F38/$B38-1)*100</f>
        <v>0</v>
      </c>
      <c r="P38" s="15">
        <f t="shared" ref="P38:P52" si="15">(G38/$B38-1)*100</f>
        <v>0</v>
      </c>
      <c r="Q38" s="79">
        <f t="shared" ref="Q38:Q52" si="16">(H38/$B38-1)*100</f>
        <v>0</v>
      </c>
      <c r="R38" s="15">
        <f t="shared" ref="R38:R52" si="17">(I38/$B38-1)*100</f>
        <v>0</v>
      </c>
      <c r="S38" s="79">
        <f t="shared" ref="S38:S52" si="18">(J38/$B38-1)*100</f>
        <v>0</v>
      </c>
      <c r="T38" s="15">
        <f t="shared" ref="T38:T52" si="19">(K38/$B38-1)*100</f>
        <v>0</v>
      </c>
    </row>
    <row r="39" spans="1:20" x14ac:dyDescent="0.25">
      <c r="A39" s="6">
        <f>A38+10</f>
        <v>60</v>
      </c>
      <c r="B39" s="8">
        <v>2.2999999999999998</v>
      </c>
      <c r="C39" s="7" t="s">
        <v>64</v>
      </c>
      <c r="D39" s="14">
        <f t="shared" ref="D39:D52" si="20">$B39</f>
        <v>2.2999999999999998</v>
      </c>
      <c r="E39" s="16">
        <f t="shared" si="11"/>
        <v>2.2999999999999998</v>
      </c>
      <c r="F39" s="14">
        <f t="shared" si="11"/>
        <v>2.2999999999999998</v>
      </c>
      <c r="G39" s="16">
        <f t="shared" si="11"/>
        <v>2.2999999999999998</v>
      </c>
      <c r="H39" s="14">
        <f t="shared" si="11"/>
        <v>2.2999999999999998</v>
      </c>
      <c r="I39" s="16">
        <f t="shared" si="11"/>
        <v>2.2999999999999998</v>
      </c>
      <c r="J39" s="14">
        <f t="shared" si="11"/>
        <v>2.2999999999999998</v>
      </c>
      <c r="K39" s="16">
        <f t="shared" si="11"/>
        <v>2.2999999999999998</v>
      </c>
      <c r="M39" s="79">
        <f t="shared" si="12"/>
        <v>0</v>
      </c>
      <c r="N39" s="15">
        <f t="shared" si="13"/>
        <v>0</v>
      </c>
      <c r="O39" s="79">
        <f t="shared" si="14"/>
        <v>0</v>
      </c>
      <c r="P39" s="15">
        <f t="shared" si="15"/>
        <v>0</v>
      </c>
      <c r="Q39" s="79">
        <f t="shared" si="16"/>
        <v>0</v>
      </c>
      <c r="R39" s="15">
        <f t="shared" si="17"/>
        <v>0</v>
      </c>
      <c r="S39" s="79">
        <f t="shared" si="18"/>
        <v>0</v>
      </c>
      <c r="T39" s="15">
        <f t="shared" si="19"/>
        <v>0</v>
      </c>
    </row>
    <row r="40" spans="1:20" x14ac:dyDescent="0.25">
      <c r="A40" s="6">
        <f t="shared" ref="A40:A52" si="21">A39+10</f>
        <v>70</v>
      </c>
      <c r="B40" s="8">
        <v>2.25</v>
      </c>
      <c r="C40" s="7" t="s">
        <v>64</v>
      </c>
      <c r="D40" s="14">
        <f t="shared" si="20"/>
        <v>2.25</v>
      </c>
      <c r="E40" s="16">
        <f t="shared" si="11"/>
        <v>2.25</v>
      </c>
      <c r="F40" s="14">
        <f t="shared" si="11"/>
        <v>2.25</v>
      </c>
      <c r="G40" s="16">
        <f t="shared" si="11"/>
        <v>2.25</v>
      </c>
      <c r="H40" s="14">
        <f t="shared" si="11"/>
        <v>2.25</v>
      </c>
      <c r="I40" s="16">
        <f t="shared" si="11"/>
        <v>2.25</v>
      </c>
      <c r="J40" s="14">
        <f t="shared" si="11"/>
        <v>2.25</v>
      </c>
      <c r="K40" s="16">
        <f t="shared" si="11"/>
        <v>2.25</v>
      </c>
      <c r="M40" s="79">
        <f t="shared" si="12"/>
        <v>0</v>
      </c>
      <c r="N40" s="15">
        <f t="shared" si="13"/>
        <v>0</v>
      </c>
      <c r="O40" s="79">
        <f t="shared" si="14"/>
        <v>0</v>
      </c>
      <c r="P40" s="15">
        <f t="shared" si="15"/>
        <v>0</v>
      </c>
      <c r="Q40" s="79">
        <f t="shared" si="16"/>
        <v>0</v>
      </c>
      <c r="R40" s="15">
        <f t="shared" si="17"/>
        <v>0</v>
      </c>
      <c r="S40" s="79">
        <f t="shared" si="18"/>
        <v>0</v>
      </c>
      <c r="T40" s="15">
        <f t="shared" si="19"/>
        <v>0</v>
      </c>
    </row>
    <row r="41" spans="1:20" x14ac:dyDescent="0.25">
      <c r="A41" s="6">
        <f t="shared" si="21"/>
        <v>80</v>
      </c>
      <c r="B41" s="8">
        <v>2.15</v>
      </c>
      <c r="C41" s="7" t="s">
        <v>64</v>
      </c>
      <c r="D41" s="14">
        <f t="shared" si="20"/>
        <v>2.15</v>
      </c>
      <c r="E41" s="16">
        <f t="shared" si="11"/>
        <v>2.15</v>
      </c>
      <c r="F41" s="14">
        <f t="shared" si="11"/>
        <v>2.15</v>
      </c>
      <c r="G41" s="16">
        <f t="shared" si="11"/>
        <v>2.15</v>
      </c>
      <c r="H41" s="14">
        <f t="shared" si="11"/>
        <v>2.15</v>
      </c>
      <c r="I41" s="16">
        <f t="shared" si="11"/>
        <v>2.15</v>
      </c>
      <c r="J41" s="14">
        <f t="shared" si="11"/>
        <v>2.15</v>
      </c>
      <c r="K41" s="16">
        <f t="shared" si="11"/>
        <v>2.15</v>
      </c>
      <c r="M41" s="79">
        <f t="shared" si="12"/>
        <v>0</v>
      </c>
      <c r="N41" s="15">
        <f t="shared" si="13"/>
        <v>0</v>
      </c>
      <c r="O41" s="79">
        <f t="shared" si="14"/>
        <v>0</v>
      </c>
      <c r="P41" s="15">
        <f t="shared" si="15"/>
        <v>0</v>
      </c>
      <c r="Q41" s="79">
        <f t="shared" si="16"/>
        <v>0</v>
      </c>
      <c r="R41" s="15">
        <f t="shared" si="17"/>
        <v>0</v>
      </c>
      <c r="S41" s="79">
        <f t="shared" si="18"/>
        <v>0</v>
      </c>
      <c r="T41" s="15">
        <f t="shared" si="19"/>
        <v>0</v>
      </c>
    </row>
    <row r="42" spans="1:20" x14ac:dyDescent="0.25">
      <c r="A42" s="6">
        <f t="shared" si="21"/>
        <v>90</v>
      </c>
      <c r="B42" s="8">
        <v>2.0499999999999998</v>
      </c>
      <c r="C42" s="7" t="s">
        <v>64</v>
      </c>
      <c r="D42" s="14">
        <f t="shared" si="20"/>
        <v>2.0499999999999998</v>
      </c>
      <c r="E42" s="16">
        <f t="shared" si="11"/>
        <v>2.0499999999999998</v>
      </c>
      <c r="F42" s="14">
        <f t="shared" si="11"/>
        <v>2.0499999999999998</v>
      </c>
      <c r="G42" s="16">
        <f t="shared" si="11"/>
        <v>2.0499999999999998</v>
      </c>
      <c r="H42" s="14">
        <f t="shared" si="11"/>
        <v>2.0499999999999998</v>
      </c>
      <c r="I42" s="16">
        <f t="shared" si="11"/>
        <v>2.0499999999999998</v>
      </c>
      <c r="J42" s="14">
        <f t="shared" si="11"/>
        <v>2.0499999999999998</v>
      </c>
      <c r="K42" s="16">
        <f t="shared" si="11"/>
        <v>2.0499999999999998</v>
      </c>
      <c r="M42" s="79">
        <f t="shared" si="12"/>
        <v>0</v>
      </c>
      <c r="N42" s="15">
        <f t="shared" si="13"/>
        <v>0</v>
      </c>
      <c r="O42" s="79">
        <f t="shared" si="14"/>
        <v>0</v>
      </c>
      <c r="P42" s="15">
        <f t="shared" si="15"/>
        <v>0</v>
      </c>
      <c r="Q42" s="79">
        <f t="shared" si="16"/>
        <v>0</v>
      </c>
      <c r="R42" s="15">
        <f t="shared" si="17"/>
        <v>0</v>
      </c>
      <c r="S42" s="79">
        <f t="shared" si="18"/>
        <v>0</v>
      </c>
      <c r="T42" s="15">
        <f t="shared" si="19"/>
        <v>0</v>
      </c>
    </row>
    <row r="43" spans="1:20" x14ac:dyDescent="0.25">
      <c r="A43" s="6">
        <f t="shared" si="21"/>
        <v>100</v>
      </c>
      <c r="B43" s="8">
        <v>1.95</v>
      </c>
      <c r="C43" s="7" t="s">
        <v>64</v>
      </c>
      <c r="D43" s="14">
        <f t="shared" si="20"/>
        <v>1.95</v>
      </c>
      <c r="E43" s="16">
        <f t="shared" si="11"/>
        <v>1.95</v>
      </c>
      <c r="F43" s="14">
        <f t="shared" si="11"/>
        <v>1.95</v>
      </c>
      <c r="G43" s="16">
        <f t="shared" si="11"/>
        <v>1.95</v>
      </c>
      <c r="H43" s="14">
        <f t="shared" si="11"/>
        <v>1.95</v>
      </c>
      <c r="I43" s="16">
        <f t="shared" si="11"/>
        <v>1.95</v>
      </c>
      <c r="J43" s="14">
        <f t="shared" si="11"/>
        <v>1.95</v>
      </c>
      <c r="K43" s="16">
        <f t="shared" si="11"/>
        <v>1.95</v>
      </c>
      <c r="M43" s="79">
        <f t="shared" si="12"/>
        <v>0</v>
      </c>
      <c r="N43" s="15">
        <f t="shared" si="13"/>
        <v>0</v>
      </c>
      <c r="O43" s="79">
        <f t="shared" si="14"/>
        <v>0</v>
      </c>
      <c r="P43" s="15">
        <f t="shared" si="15"/>
        <v>0</v>
      </c>
      <c r="Q43" s="79">
        <f t="shared" si="16"/>
        <v>0</v>
      </c>
      <c r="R43" s="15">
        <f t="shared" si="17"/>
        <v>0</v>
      </c>
      <c r="S43" s="79">
        <f t="shared" si="18"/>
        <v>0</v>
      </c>
      <c r="T43" s="15">
        <f t="shared" si="19"/>
        <v>0</v>
      </c>
    </row>
    <row r="44" spans="1:20" x14ac:dyDescent="0.25">
      <c r="A44" s="6">
        <f t="shared" si="21"/>
        <v>110</v>
      </c>
      <c r="B44" s="8">
        <v>1.85</v>
      </c>
      <c r="C44" s="7" t="s">
        <v>64</v>
      </c>
      <c r="D44" s="14">
        <f t="shared" si="20"/>
        <v>1.85</v>
      </c>
      <c r="E44" s="16">
        <f t="shared" si="11"/>
        <v>1.85</v>
      </c>
      <c r="F44" s="14">
        <f t="shared" si="11"/>
        <v>1.85</v>
      </c>
      <c r="G44" s="16">
        <f t="shared" si="11"/>
        <v>1.85</v>
      </c>
      <c r="H44" s="14">
        <f t="shared" si="11"/>
        <v>1.85</v>
      </c>
      <c r="I44" s="16">
        <f t="shared" si="11"/>
        <v>1.85</v>
      </c>
      <c r="J44" s="14">
        <f t="shared" si="11"/>
        <v>1.85</v>
      </c>
      <c r="K44" s="16">
        <f t="shared" si="11"/>
        <v>1.85</v>
      </c>
      <c r="M44" s="79">
        <f t="shared" si="12"/>
        <v>0</v>
      </c>
      <c r="N44" s="15">
        <f t="shared" si="13"/>
        <v>0</v>
      </c>
      <c r="O44" s="79">
        <f t="shared" si="14"/>
        <v>0</v>
      </c>
      <c r="P44" s="15">
        <f t="shared" si="15"/>
        <v>0</v>
      </c>
      <c r="Q44" s="79">
        <f t="shared" si="16"/>
        <v>0</v>
      </c>
      <c r="R44" s="15">
        <f t="shared" si="17"/>
        <v>0</v>
      </c>
      <c r="S44" s="79">
        <f t="shared" si="18"/>
        <v>0</v>
      </c>
      <c r="T44" s="15">
        <f t="shared" si="19"/>
        <v>0</v>
      </c>
    </row>
    <row r="45" spans="1:20" x14ac:dyDescent="0.25">
      <c r="A45" s="6">
        <f t="shared" si="21"/>
        <v>120</v>
      </c>
      <c r="B45" s="8">
        <v>1.68</v>
      </c>
      <c r="C45" s="7" t="s">
        <v>64</v>
      </c>
      <c r="D45" s="14">
        <f t="shared" si="20"/>
        <v>1.68</v>
      </c>
      <c r="E45" s="16">
        <f t="shared" si="11"/>
        <v>1.68</v>
      </c>
      <c r="F45" s="14">
        <f t="shared" si="11"/>
        <v>1.68</v>
      </c>
      <c r="G45" s="16">
        <f t="shared" si="11"/>
        <v>1.68</v>
      </c>
      <c r="H45" s="14">
        <f t="shared" si="11"/>
        <v>1.68</v>
      </c>
      <c r="I45" s="16">
        <f t="shared" si="11"/>
        <v>1.68</v>
      </c>
      <c r="J45" s="14">
        <f t="shared" si="11"/>
        <v>1.68</v>
      </c>
      <c r="K45" s="16">
        <f t="shared" si="11"/>
        <v>1.68</v>
      </c>
      <c r="M45" s="79">
        <f t="shared" si="12"/>
        <v>0</v>
      </c>
      <c r="N45" s="15">
        <f t="shared" si="13"/>
        <v>0</v>
      </c>
      <c r="O45" s="79">
        <f t="shared" si="14"/>
        <v>0</v>
      </c>
      <c r="P45" s="15">
        <f t="shared" si="15"/>
        <v>0</v>
      </c>
      <c r="Q45" s="79">
        <f t="shared" si="16"/>
        <v>0</v>
      </c>
      <c r="R45" s="15">
        <f t="shared" si="17"/>
        <v>0</v>
      </c>
      <c r="S45" s="79">
        <f t="shared" si="18"/>
        <v>0</v>
      </c>
      <c r="T45" s="15">
        <f t="shared" si="19"/>
        <v>0</v>
      </c>
    </row>
    <row r="46" spans="1:20" x14ac:dyDescent="0.25">
      <c r="A46" s="6">
        <f t="shared" si="21"/>
        <v>130</v>
      </c>
      <c r="B46" s="8">
        <v>1.65</v>
      </c>
      <c r="C46" s="7" t="s">
        <v>64</v>
      </c>
      <c r="D46" s="14">
        <f t="shared" si="20"/>
        <v>1.65</v>
      </c>
      <c r="E46" s="16">
        <f t="shared" si="11"/>
        <v>1.65</v>
      </c>
      <c r="F46" s="14">
        <f t="shared" si="11"/>
        <v>1.65</v>
      </c>
      <c r="G46" s="16">
        <f t="shared" si="11"/>
        <v>1.65</v>
      </c>
      <c r="H46" s="14">
        <f t="shared" si="11"/>
        <v>1.65</v>
      </c>
      <c r="I46" s="16">
        <f t="shared" si="11"/>
        <v>1.65</v>
      </c>
      <c r="J46" s="14">
        <f t="shared" si="11"/>
        <v>1.65</v>
      </c>
      <c r="K46" s="16">
        <f t="shared" si="11"/>
        <v>1.65</v>
      </c>
      <c r="M46" s="79">
        <f t="shared" si="12"/>
        <v>0</v>
      </c>
      <c r="N46" s="15">
        <f t="shared" si="13"/>
        <v>0</v>
      </c>
      <c r="O46" s="79">
        <f t="shared" si="14"/>
        <v>0</v>
      </c>
      <c r="P46" s="15">
        <f t="shared" si="15"/>
        <v>0</v>
      </c>
      <c r="Q46" s="79">
        <f t="shared" si="16"/>
        <v>0</v>
      </c>
      <c r="R46" s="15">
        <f t="shared" si="17"/>
        <v>0</v>
      </c>
      <c r="S46" s="79">
        <f t="shared" si="18"/>
        <v>0</v>
      </c>
      <c r="T46" s="15">
        <f t="shared" si="19"/>
        <v>0</v>
      </c>
    </row>
    <row r="47" spans="1:20" x14ac:dyDescent="0.25">
      <c r="A47" s="6">
        <f t="shared" si="21"/>
        <v>140</v>
      </c>
      <c r="B47" s="8">
        <v>1.6</v>
      </c>
      <c r="C47" s="7" t="s">
        <v>64</v>
      </c>
      <c r="D47" s="14">
        <f t="shared" si="20"/>
        <v>1.6</v>
      </c>
      <c r="E47" s="16">
        <f t="shared" si="11"/>
        <v>1.6</v>
      </c>
      <c r="F47" s="14">
        <f t="shared" si="11"/>
        <v>1.6</v>
      </c>
      <c r="G47" s="16">
        <f t="shared" si="11"/>
        <v>1.6</v>
      </c>
      <c r="H47" s="14">
        <f t="shared" si="11"/>
        <v>1.6</v>
      </c>
      <c r="I47" s="16">
        <f t="shared" si="11"/>
        <v>1.6</v>
      </c>
      <c r="J47" s="14">
        <f t="shared" si="11"/>
        <v>1.6</v>
      </c>
      <c r="K47" s="16">
        <f t="shared" si="11"/>
        <v>1.6</v>
      </c>
      <c r="M47" s="79">
        <f t="shared" si="12"/>
        <v>0</v>
      </c>
      <c r="N47" s="15">
        <f t="shared" si="13"/>
        <v>0</v>
      </c>
      <c r="O47" s="79">
        <f t="shared" si="14"/>
        <v>0</v>
      </c>
      <c r="P47" s="15">
        <f t="shared" si="15"/>
        <v>0</v>
      </c>
      <c r="Q47" s="79">
        <f t="shared" si="16"/>
        <v>0</v>
      </c>
      <c r="R47" s="15">
        <f t="shared" si="17"/>
        <v>0</v>
      </c>
      <c r="S47" s="79">
        <f t="shared" si="18"/>
        <v>0</v>
      </c>
      <c r="T47" s="15">
        <f t="shared" si="19"/>
        <v>0</v>
      </c>
    </row>
    <row r="48" spans="1:20" x14ac:dyDescent="0.25">
      <c r="A48" s="6">
        <f t="shared" si="21"/>
        <v>150</v>
      </c>
      <c r="B48" s="8">
        <v>1.55</v>
      </c>
      <c r="C48" s="7" t="s">
        <v>64</v>
      </c>
      <c r="D48" s="14">
        <f t="shared" si="20"/>
        <v>1.55</v>
      </c>
      <c r="E48" s="16">
        <f t="shared" si="11"/>
        <v>1.55</v>
      </c>
      <c r="F48" s="14">
        <f t="shared" si="11"/>
        <v>1.55</v>
      </c>
      <c r="G48" s="16">
        <f t="shared" si="11"/>
        <v>1.55</v>
      </c>
      <c r="H48" s="14">
        <f t="shared" si="11"/>
        <v>1.55</v>
      </c>
      <c r="I48" s="16">
        <f t="shared" si="11"/>
        <v>1.55</v>
      </c>
      <c r="J48" s="14">
        <f t="shared" si="11"/>
        <v>1.55</v>
      </c>
      <c r="K48" s="16">
        <f t="shared" si="11"/>
        <v>1.55</v>
      </c>
      <c r="M48" s="79">
        <f t="shared" si="12"/>
        <v>0</v>
      </c>
      <c r="N48" s="15">
        <f t="shared" si="13"/>
        <v>0</v>
      </c>
      <c r="O48" s="79">
        <f t="shared" si="14"/>
        <v>0</v>
      </c>
      <c r="P48" s="15">
        <f t="shared" si="15"/>
        <v>0</v>
      </c>
      <c r="Q48" s="79">
        <f t="shared" si="16"/>
        <v>0</v>
      </c>
      <c r="R48" s="15">
        <f t="shared" si="17"/>
        <v>0</v>
      </c>
      <c r="S48" s="79">
        <f t="shared" si="18"/>
        <v>0</v>
      </c>
      <c r="T48" s="15">
        <f t="shared" si="19"/>
        <v>0</v>
      </c>
    </row>
    <row r="49" spans="1:20" x14ac:dyDescent="0.25">
      <c r="A49" s="6">
        <f t="shared" si="21"/>
        <v>160</v>
      </c>
      <c r="B49" s="8">
        <v>1.4</v>
      </c>
      <c r="C49" s="7" t="s">
        <v>64</v>
      </c>
      <c r="D49" s="14">
        <f t="shared" si="20"/>
        <v>1.4</v>
      </c>
      <c r="E49" s="16">
        <f t="shared" si="11"/>
        <v>1.4</v>
      </c>
      <c r="F49" s="14">
        <f t="shared" si="11"/>
        <v>1.4</v>
      </c>
      <c r="G49" s="16">
        <f t="shared" si="11"/>
        <v>1.4</v>
      </c>
      <c r="H49" s="14">
        <f t="shared" si="11"/>
        <v>1.4</v>
      </c>
      <c r="I49" s="16">
        <f t="shared" si="11"/>
        <v>1.4</v>
      </c>
      <c r="J49" s="14">
        <f t="shared" si="11"/>
        <v>1.4</v>
      </c>
      <c r="K49" s="16">
        <f t="shared" si="11"/>
        <v>1.4</v>
      </c>
      <c r="M49" s="79">
        <f t="shared" si="12"/>
        <v>0</v>
      </c>
      <c r="N49" s="15">
        <f t="shared" si="13"/>
        <v>0</v>
      </c>
      <c r="O49" s="79">
        <f t="shared" si="14"/>
        <v>0</v>
      </c>
      <c r="P49" s="15">
        <f t="shared" si="15"/>
        <v>0</v>
      </c>
      <c r="Q49" s="79">
        <f t="shared" si="16"/>
        <v>0</v>
      </c>
      <c r="R49" s="15">
        <f t="shared" si="17"/>
        <v>0</v>
      </c>
      <c r="S49" s="79">
        <f t="shared" si="18"/>
        <v>0</v>
      </c>
      <c r="T49" s="15">
        <f t="shared" si="19"/>
        <v>0</v>
      </c>
    </row>
    <row r="50" spans="1:20" x14ac:dyDescent="0.25">
      <c r="A50" s="6">
        <f t="shared" si="21"/>
        <v>170</v>
      </c>
      <c r="B50" s="8">
        <v>1.3</v>
      </c>
      <c r="C50" s="7" t="s">
        <v>64</v>
      </c>
      <c r="D50" s="14">
        <f t="shared" si="20"/>
        <v>1.3</v>
      </c>
      <c r="E50" s="16">
        <f t="shared" si="11"/>
        <v>1.3</v>
      </c>
      <c r="F50" s="14">
        <f t="shared" si="11"/>
        <v>1.3</v>
      </c>
      <c r="G50" s="16">
        <f t="shared" si="11"/>
        <v>1.3</v>
      </c>
      <c r="H50" s="14">
        <f t="shared" si="11"/>
        <v>1.3</v>
      </c>
      <c r="I50" s="16">
        <f t="shared" si="11"/>
        <v>1.3</v>
      </c>
      <c r="J50" s="14">
        <f t="shared" si="11"/>
        <v>1.3</v>
      </c>
      <c r="K50" s="16">
        <f t="shared" si="11"/>
        <v>1.3</v>
      </c>
      <c r="M50" s="79">
        <f t="shared" si="12"/>
        <v>0</v>
      </c>
      <c r="N50" s="15">
        <f t="shared" si="13"/>
        <v>0</v>
      </c>
      <c r="O50" s="79">
        <f t="shared" si="14"/>
        <v>0</v>
      </c>
      <c r="P50" s="15">
        <f t="shared" si="15"/>
        <v>0</v>
      </c>
      <c r="Q50" s="79">
        <f t="shared" si="16"/>
        <v>0</v>
      </c>
      <c r="R50" s="15">
        <f t="shared" si="17"/>
        <v>0</v>
      </c>
      <c r="S50" s="79">
        <f t="shared" si="18"/>
        <v>0</v>
      </c>
      <c r="T50" s="15">
        <f t="shared" si="19"/>
        <v>0</v>
      </c>
    </row>
    <row r="51" spans="1:20" x14ac:dyDescent="0.25">
      <c r="A51" s="6">
        <f t="shared" si="21"/>
        <v>180</v>
      </c>
      <c r="B51" s="8">
        <v>1.25</v>
      </c>
      <c r="C51" s="7" t="s">
        <v>64</v>
      </c>
      <c r="D51" s="14">
        <f t="shared" si="20"/>
        <v>1.25</v>
      </c>
      <c r="E51" s="16">
        <f t="shared" si="11"/>
        <v>1.25</v>
      </c>
      <c r="F51" s="14">
        <f t="shared" si="11"/>
        <v>1.25</v>
      </c>
      <c r="G51" s="16">
        <f t="shared" si="11"/>
        <v>1.25</v>
      </c>
      <c r="H51" s="14">
        <f t="shared" si="11"/>
        <v>1.25</v>
      </c>
      <c r="I51" s="16">
        <f t="shared" si="11"/>
        <v>1.25</v>
      </c>
      <c r="J51" s="14">
        <f t="shared" si="11"/>
        <v>1.25</v>
      </c>
      <c r="K51" s="16">
        <f t="shared" si="11"/>
        <v>1.25</v>
      </c>
      <c r="M51" s="79">
        <f t="shared" si="12"/>
        <v>0</v>
      </c>
      <c r="N51" s="15">
        <f t="shared" si="13"/>
        <v>0</v>
      </c>
      <c r="O51" s="79">
        <f t="shared" si="14"/>
        <v>0</v>
      </c>
      <c r="P51" s="15">
        <f t="shared" si="15"/>
        <v>0</v>
      </c>
      <c r="Q51" s="79">
        <f t="shared" si="16"/>
        <v>0</v>
      </c>
      <c r="R51" s="15">
        <f t="shared" si="17"/>
        <v>0</v>
      </c>
      <c r="S51" s="79">
        <f t="shared" si="18"/>
        <v>0</v>
      </c>
      <c r="T51" s="15">
        <f t="shared" si="19"/>
        <v>0</v>
      </c>
    </row>
    <row r="52" spans="1:20" x14ac:dyDescent="0.25">
      <c r="A52" s="6">
        <f t="shared" si="21"/>
        <v>190</v>
      </c>
      <c r="B52" s="8">
        <v>1.2</v>
      </c>
      <c r="C52" s="7" t="s">
        <v>64</v>
      </c>
      <c r="D52" s="14">
        <f t="shared" si="20"/>
        <v>1.2</v>
      </c>
      <c r="E52" s="16">
        <f t="shared" si="11"/>
        <v>1.2</v>
      </c>
      <c r="F52" s="14">
        <f t="shared" si="11"/>
        <v>1.2</v>
      </c>
      <c r="G52" s="16">
        <f t="shared" si="11"/>
        <v>1.2</v>
      </c>
      <c r="H52" s="14">
        <f t="shared" si="11"/>
        <v>1.2</v>
      </c>
      <c r="I52" s="16">
        <f t="shared" si="11"/>
        <v>1.2</v>
      </c>
      <c r="J52" s="14">
        <f t="shared" si="11"/>
        <v>1.2</v>
      </c>
      <c r="K52" s="16">
        <f t="shared" si="11"/>
        <v>1.2</v>
      </c>
      <c r="M52" s="79">
        <f t="shared" si="12"/>
        <v>0</v>
      </c>
      <c r="N52" s="15">
        <f t="shared" si="13"/>
        <v>0</v>
      </c>
      <c r="O52" s="79">
        <f t="shared" si="14"/>
        <v>0</v>
      </c>
      <c r="P52" s="15">
        <f t="shared" si="15"/>
        <v>0</v>
      </c>
      <c r="Q52" s="79">
        <f t="shared" si="16"/>
        <v>0</v>
      </c>
      <c r="R52" s="15">
        <f t="shared" si="17"/>
        <v>0</v>
      </c>
      <c r="S52" s="79">
        <f t="shared" si="18"/>
        <v>0</v>
      </c>
      <c r="T52" s="15">
        <f t="shared" si="19"/>
        <v>0</v>
      </c>
    </row>
    <row r="56" spans="1:20" x14ac:dyDescent="0.25">
      <c r="A56" s="1" t="s">
        <v>65</v>
      </c>
    </row>
    <row r="57" spans="1:20" x14ac:dyDescent="0.25">
      <c r="A57" s="1" t="s">
        <v>66</v>
      </c>
    </row>
    <row r="58" spans="1:20" x14ac:dyDescent="0.25">
      <c r="A58" s="1" t="s">
        <v>67</v>
      </c>
    </row>
    <row r="59" spans="1:20" s="2" customFormat="1" ht="67.5" customHeight="1" x14ac:dyDescent="0.25">
      <c r="A59" s="48" t="s">
        <v>68</v>
      </c>
    </row>
  </sheetData>
  <mergeCells count="1">
    <mergeCell ref="B1:C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:K17"/>
    </sheetView>
  </sheetViews>
  <sheetFormatPr defaultRowHeight="15" x14ac:dyDescent="0.25"/>
  <cols>
    <col min="1" max="1" width="37.28515625" style="1" customWidth="1"/>
    <col min="2" max="2" width="12.28515625" style="3" bestFit="1" customWidth="1"/>
    <col min="3" max="3" width="23.42578125" style="7" customWidth="1"/>
    <col min="4" max="11" width="9.140625" style="3"/>
  </cols>
  <sheetData>
    <row r="1" spans="1:11" s="23" customFormat="1" x14ac:dyDescent="0.25">
      <c r="B1" s="24" t="s">
        <v>69</v>
      </c>
      <c r="C1" s="65" t="s">
        <v>10</v>
      </c>
      <c r="D1" s="28" t="s">
        <v>1</v>
      </c>
      <c r="E1" s="30" t="s">
        <v>2</v>
      </c>
      <c r="F1" s="28" t="s">
        <v>3</v>
      </c>
      <c r="G1" s="30" t="s">
        <v>4</v>
      </c>
      <c r="H1" s="28" t="s">
        <v>5</v>
      </c>
      <c r="I1" s="30" t="s">
        <v>6</v>
      </c>
      <c r="J1" s="28" t="s">
        <v>7</v>
      </c>
      <c r="K1" s="30" t="s">
        <v>8</v>
      </c>
    </row>
    <row r="2" spans="1:11" s="1" customFormat="1" x14ac:dyDescent="0.25">
      <c r="A2" s="1" t="s">
        <v>70</v>
      </c>
      <c r="B2" s="21"/>
      <c r="C2" s="22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34">
        <f>Finishing!B4</f>
        <v>50</v>
      </c>
      <c r="B3" s="26">
        <f>$A3*Comparisons!B38-(B49+B65+B81)-(B49+B81)*Finishing!$R4/100-B113</f>
        <v>20.166356250982105</v>
      </c>
      <c r="C3" s="50" t="s">
        <v>71</v>
      </c>
      <c r="D3" s="32">
        <f>$A3*Comparisons!D38-(D49+D65+D81)-(D49+D81)*Finishing!$R4/100-D113</f>
        <v>20.166356250982105</v>
      </c>
      <c r="E3" s="32">
        <f>$A3*Comparisons!E38-(E49+E65+E81)-(E49+E81)*Finishing!$R4/100-E113</f>
        <v>20.166356250982105</v>
      </c>
      <c r="F3" s="32">
        <f>$A3*Comparisons!F38-(F49+F65+F81)-(F49+F81)*Finishing!$R4/100-F113</f>
        <v>20.166356250982105</v>
      </c>
      <c r="G3" s="32">
        <f>$A3*Comparisons!G38-(G49+G65+G81)-(G49+G81)*Finishing!$R4/100-G113</f>
        <v>20.166356250982105</v>
      </c>
      <c r="H3" s="32">
        <f>$A3*Comparisons!H38-(H49+H65+H81)-(H49+H81)*Finishing!$R4/100-H113</f>
        <v>20.166356250982105</v>
      </c>
      <c r="I3" s="32">
        <f>$A3*Comparisons!I38-(I49+I65+I81)-(I49+I81)*Finishing!$R4/100-I113</f>
        <v>20.166356250982105</v>
      </c>
      <c r="J3" s="32">
        <f>$A3*Comparisons!J38-(J49+J65+J81)-(J49+J81)*Finishing!$R4/100-J113</f>
        <v>20.166356250982105</v>
      </c>
      <c r="K3" s="32">
        <f>$A3*Comparisons!K38-(K49+K65+K81)-(K49+K81)*Finishing!$R4/100-K113</f>
        <v>20.166356250982105</v>
      </c>
    </row>
    <row r="4" spans="1:11" x14ac:dyDescent="0.25">
      <c r="A4" s="34">
        <f>Finishing!B5</f>
        <v>60</v>
      </c>
      <c r="B4" s="26">
        <f>$A4*Comparisons!B39-(B50+B66+B82)-(B50+B82)*Finishing!$R5/100-B114</f>
        <v>33.111525708626516</v>
      </c>
      <c r="C4" s="50" t="s">
        <v>71</v>
      </c>
      <c r="D4" s="32">
        <f>$A4*Comparisons!D39-(D50+D66+D82)-(D50+D82)*Finishing!$R5/100-D114</f>
        <v>33.111525708626516</v>
      </c>
      <c r="E4" s="32">
        <f>$A4*Comparisons!E39-(E50+E66+E82)-(E50+E82)*Finishing!$R5/100-E114</f>
        <v>33.111525708626516</v>
      </c>
      <c r="F4" s="32">
        <f>$A4*Comparisons!F39-(F50+F66+F82)-(F50+F82)*Finishing!$R5/100-F114</f>
        <v>33.111525708626516</v>
      </c>
      <c r="G4" s="32">
        <f>$A4*Comparisons!G39-(G50+G66+G82)-(G50+G82)*Finishing!$R5/100-G114</f>
        <v>33.111525708626516</v>
      </c>
      <c r="H4" s="32">
        <f>$A4*Comparisons!H39-(H50+H66+H82)-(H50+H82)*Finishing!$R5/100-H114</f>
        <v>33.111525708626516</v>
      </c>
      <c r="I4" s="32">
        <f>$A4*Comparisons!I39-(I50+I66+I82)-(I50+I82)*Finishing!$R5/100-I114</f>
        <v>33.111525708626516</v>
      </c>
      <c r="J4" s="32">
        <f>$A4*Comparisons!J39-(J50+J66+J82)-(J50+J82)*Finishing!$R5/100-J114</f>
        <v>33.111525708626516</v>
      </c>
      <c r="K4" s="32">
        <f>$A4*Comparisons!K39-(K50+K66+K82)-(K50+K82)*Finishing!$R5/100-K114</f>
        <v>33.111525708626516</v>
      </c>
    </row>
    <row r="5" spans="1:11" x14ac:dyDescent="0.25">
      <c r="A5" s="34">
        <f>Finishing!B6</f>
        <v>70</v>
      </c>
      <c r="B5" s="26">
        <f>$A5*Comparisons!B40-(B51+B67+B83)-(B51+B83)*Finishing!$R6/100-B115</f>
        <v>46.631144234775689</v>
      </c>
      <c r="C5" s="50" t="s">
        <v>71</v>
      </c>
      <c r="D5" s="32">
        <f>$A5*Comparisons!D40-(D51+D67+D83)-(D51+D83)*Finishing!$R6/100-D115</f>
        <v>46.631144234775689</v>
      </c>
      <c r="E5" s="32">
        <f>$A5*Comparisons!E40-(E51+E67+E83)-(E51+E83)*Finishing!$R6/100-E115</f>
        <v>46.631144234775689</v>
      </c>
      <c r="F5" s="32">
        <f>$A5*Comparisons!F40-(F51+F67+F83)-(F51+F83)*Finishing!$R6/100-F115</f>
        <v>46.631144234775689</v>
      </c>
      <c r="G5" s="32">
        <f>$A5*Comparisons!G40-(G51+G67+G83)-(G51+G83)*Finishing!$R6/100-G115</f>
        <v>46.631144234775689</v>
      </c>
      <c r="H5" s="32">
        <f>$A5*Comparisons!H40-(H51+H67+H83)-(H51+H83)*Finishing!$R6/100-H115</f>
        <v>46.631144234775689</v>
      </c>
      <c r="I5" s="32">
        <f>$A5*Comparisons!I40-(I51+I67+I83)-(I51+I83)*Finishing!$R6/100-I115</f>
        <v>46.631144234775689</v>
      </c>
      <c r="J5" s="32">
        <f>$A5*Comparisons!J40-(J51+J67+J83)-(J51+J83)*Finishing!$R6/100-J115</f>
        <v>46.631144234775689</v>
      </c>
      <c r="K5" s="32">
        <f>$A5*Comparisons!K40-(K51+K67+K83)-(K51+K83)*Finishing!$R6/100-K115</f>
        <v>46.631144234775689</v>
      </c>
    </row>
    <row r="6" spans="1:11" x14ac:dyDescent="0.25">
      <c r="A6" s="34">
        <f>Finishing!B7</f>
        <v>80</v>
      </c>
      <c r="B6" s="26">
        <f>$A6*Comparisons!B41-(B52+B68+B84)-(B52+B84)*Finishing!$R7/100-B116</f>
        <v>54.976546307757545</v>
      </c>
      <c r="C6" s="50" t="s">
        <v>71</v>
      </c>
      <c r="D6" s="32">
        <f>$A6*Comparisons!D41-(D52+D68+D84)-(D52+D84)*Finishing!$R7/100-D116</f>
        <v>54.976546307757545</v>
      </c>
      <c r="E6" s="32">
        <f>$A6*Comparisons!E41-(E52+E68+E84)-(E52+E84)*Finishing!$R7/100-E116</f>
        <v>54.976546307757545</v>
      </c>
      <c r="F6" s="32">
        <f>$A6*Comparisons!F41-(F52+F68+F84)-(F52+F84)*Finishing!$R7/100-F116</f>
        <v>54.976546307757545</v>
      </c>
      <c r="G6" s="32">
        <f>$A6*Comparisons!G41-(G52+G68+G84)-(G52+G84)*Finishing!$R7/100-G116</f>
        <v>54.976546307757545</v>
      </c>
      <c r="H6" s="32">
        <f>$A6*Comparisons!H41-(H52+H68+H84)-(H52+H84)*Finishing!$R7/100-H116</f>
        <v>54.976546307757545</v>
      </c>
      <c r="I6" s="32">
        <f>$A6*Comparisons!I41-(I52+I68+I84)-(I52+I84)*Finishing!$R7/100-I116</f>
        <v>54.976546307757545</v>
      </c>
      <c r="J6" s="32">
        <f>$A6*Comparisons!J41-(J52+J68+J84)-(J52+J84)*Finishing!$R7/100-J116</f>
        <v>54.976546307757545</v>
      </c>
      <c r="K6" s="32">
        <f>$A6*Comparisons!K41-(K52+K68+K84)-(K52+K84)*Finishing!$R7/100-K116</f>
        <v>54.976546307757545</v>
      </c>
    </row>
    <row r="7" spans="1:11" x14ac:dyDescent="0.25">
      <c r="A7" s="34">
        <f>Finishing!B8</f>
        <v>90</v>
      </c>
      <c r="B7" s="26">
        <f>$A7*Comparisons!B42-(B53+B69+B85)-(B53+B85)*Finishing!$R8/100-B117</f>
        <v>60.935542423074324</v>
      </c>
      <c r="C7" s="50" t="s">
        <v>71</v>
      </c>
      <c r="D7" s="32">
        <f>$A7*Comparisons!D42-(D53+D69+D85)-(D53+D85)*Finishing!$R8/100-D117</f>
        <v>60.935542423074324</v>
      </c>
      <c r="E7" s="32">
        <f>$A7*Comparisons!E42-(E53+E69+E85)-(E53+E85)*Finishing!$R8/100-E117</f>
        <v>60.935542423074324</v>
      </c>
      <c r="F7" s="32">
        <f>$A7*Comparisons!F42-(F53+F69+F85)-(F53+F85)*Finishing!$R8/100-F117</f>
        <v>60.935542423074324</v>
      </c>
      <c r="G7" s="32">
        <f>$A7*Comparisons!G42-(G53+G69+G85)-(G53+G85)*Finishing!$R8/100-G117</f>
        <v>60.935542423074324</v>
      </c>
      <c r="H7" s="32">
        <f>$A7*Comparisons!H42-(H53+H69+H85)-(H53+H85)*Finishing!$R8/100-H117</f>
        <v>60.935542423074324</v>
      </c>
      <c r="I7" s="32">
        <f>$A7*Comparisons!I42-(I53+I69+I85)-(I53+I85)*Finishing!$R8/100-I117</f>
        <v>60.935542423074324</v>
      </c>
      <c r="J7" s="32">
        <f>$A7*Comparisons!J42-(J53+J69+J85)-(J53+J85)*Finishing!$R8/100-J117</f>
        <v>60.935542423074324</v>
      </c>
      <c r="K7" s="32">
        <f>$A7*Comparisons!K42-(K53+K69+K85)-(K53+K85)*Finishing!$R8/100-K117</f>
        <v>60.935542423074324</v>
      </c>
    </row>
    <row r="8" spans="1:11" x14ac:dyDescent="0.25">
      <c r="A8" s="34">
        <f>Finishing!B9</f>
        <v>100</v>
      </c>
      <c r="B8" s="26">
        <f>$A8*Comparisons!B43-(B54+B70+B86)-(B54+B86)*Finishing!$R9/100-B118</f>
        <v>63.578523776060749</v>
      </c>
      <c r="C8" s="50" t="s">
        <v>71</v>
      </c>
      <c r="D8" s="32">
        <f>$A8*Comparisons!D43-(D54+D70+D86)-(D54+D86)*Finishing!$R9/100-D118</f>
        <v>63.578523776060749</v>
      </c>
      <c r="E8" s="32">
        <f>$A8*Comparisons!E43-(E54+E70+E86)-(E54+E86)*Finishing!$R9/100-E118</f>
        <v>63.578523776060749</v>
      </c>
      <c r="F8" s="32">
        <f>$A8*Comparisons!F43-(F54+F70+F86)-(F54+F86)*Finishing!$R9/100-F118</f>
        <v>63.578523776060749</v>
      </c>
      <c r="G8" s="32">
        <f>$A8*Comparisons!G43-(G54+G70+G86)-(G54+G86)*Finishing!$R9/100-G118</f>
        <v>63.578523776060749</v>
      </c>
      <c r="H8" s="32">
        <f>$A8*Comparisons!H43-(H54+H70+H86)-(H54+H86)*Finishing!$R9/100-H118</f>
        <v>63.578523776060749</v>
      </c>
      <c r="I8" s="32">
        <f>$A8*Comparisons!I43-(I54+I70+I86)-(I54+I86)*Finishing!$R9/100-I118</f>
        <v>63.578523776060749</v>
      </c>
      <c r="J8" s="32">
        <f>$A8*Comparisons!J43-(J54+J70+J86)-(J54+J86)*Finishing!$R9/100-J118</f>
        <v>63.578523776060749</v>
      </c>
      <c r="K8" s="32">
        <f>$A8*Comparisons!K43-(K54+K70+K86)-(K54+K86)*Finishing!$R9/100-K118</f>
        <v>63.578523776060749</v>
      </c>
    </row>
    <row r="9" spans="1:11" x14ac:dyDescent="0.25">
      <c r="A9" s="34">
        <f>Finishing!B10</f>
        <v>110</v>
      </c>
      <c r="B9" s="26">
        <f>$A9*Comparisons!B44-(B55+B71+B87)-(B55+B87)*Finishing!$R10/100-B119</f>
        <v>61.978692664913282</v>
      </c>
      <c r="C9" s="50" t="s">
        <v>71</v>
      </c>
      <c r="D9" s="32">
        <f>$A9*Comparisons!D44-(D55+D71+D87)-(D55+D87)*Finishing!$R10/100-D119</f>
        <v>61.978692664913282</v>
      </c>
      <c r="E9" s="32">
        <f>$A9*Comparisons!E44-(E55+E71+E87)-(E55+E87)*Finishing!$R10/100-E119</f>
        <v>61.978692664913282</v>
      </c>
      <c r="F9" s="32">
        <f>$A9*Comparisons!F44-(F55+F71+F87)-(F55+F87)*Finishing!$R10/100-F119</f>
        <v>61.978692664913282</v>
      </c>
      <c r="G9" s="32">
        <f>$A9*Comparisons!G44-(G55+G71+G87)-(G55+G87)*Finishing!$R10/100-G119</f>
        <v>61.978692664913282</v>
      </c>
      <c r="H9" s="32">
        <f>$A9*Comparisons!H44-(H55+H71+H87)-(H55+H87)*Finishing!$R10/100-H119</f>
        <v>61.978692664913282</v>
      </c>
      <c r="I9" s="32">
        <f>$A9*Comparisons!I44-(I55+I71+I87)-(I55+I87)*Finishing!$R10/100-I119</f>
        <v>61.978692664913282</v>
      </c>
      <c r="J9" s="32">
        <f>$A9*Comparisons!J44-(J55+J71+J87)-(J55+J87)*Finishing!$R10/100-J119</f>
        <v>61.978692664913282</v>
      </c>
      <c r="K9" s="32">
        <f>$A9*Comparisons!K44-(K55+K71+K87)-(K55+K87)*Finishing!$R10/100-K119</f>
        <v>61.978692664913282</v>
      </c>
    </row>
    <row r="10" spans="1:11" x14ac:dyDescent="0.25">
      <c r="A10" s="34">
        <f>Finishing!B11</f>
        <v>120</v>
      </c>
      <c r="B10" s="26">
        <f>$A10*Comparisons!B45-(B56+B72+B88)-(B56+B88)*Finishing!$R11/100-B120</f>
        <v>49.986504574546103</v>
      </c>
      <c r="C10" s="50" t="s">
        <v>71</v>
      </c>
      <c r="D10" s="32">
        <f>$A10*Comparisons!D45-(D56+D72+D88)-(D56+D88)*Finishing!$R11/100-D120</f>
        <v>49.986504574546103</v>
      </c>
      <c r="E10" s="32">
        <f>$A10*Comparisons!E45-(E56+E72+E88)-(E56+E88)*Finishing!$R11/100-E120</f>
        <v>49.986504574546103</v>
      </c>
      <c r="F10" s="32">
        <f>$A10*Comparisons!F45-(F56+F72+F88)-(F56+F88)*Finishing!$R11/100-F120</f>
        <v>49.986504574546103</v>
      </c>
      <c r="G10" s="32">
        <f>$A10*Comparisons!G45-(G56+G72+G88)-(G56+G88)*Finishing!$R11/100-G120</f>
        <v>49.986504574546103</v>
      </c>
      <c r="H10" s="32">
        <f>$A10*Comparisons!H45-(H56+H72+H88)-(H56+H88)*Finishing!$R11/100-H120</f>
        <v>49.986504574546103</v>
      </c>
      <c r="I10" s="32">
        <f>$A10*Comparisons!I45-(I56+I72+I88)-(I56+I88)*Finishing!$R11/100-I120</f>
        <v>49.986504574546103</v>
      </c>
      <c r="J10" s="32">
        <f>$A10*Comparisons!J45-(J56+J72+J88)-(J56+J88)*Finishing!$R11/100-J120</f>
        <v>49.986504574546103</v>
      </c>
      <c r="K10" s="32">
        <f>$A10*Comparisons!K45-(K56+K72+K88)-(K56+K88)*Finishing!$R11/100-K120</f>
        <v>49.986504574546103</v>
      </c>
    </row>
    <row r="11" spans="1:11" x14ac:dyDescent="0.25">
      <c r="A11" s="34">
        <f>Finishing!B12</f>
        <v>130</v>
      </c>
      <c r="B11" s="26">
        <f>$A11*Comparisons!B46-(B57+B73+B89)-(B57+B89)*Finishing!$R12/100-B121</f>
        <v>50.727804936645711</v>
      </c>
      <c r="C11" s="50" t="s">
        <v>71</v>
      </c>
      <c r="D11" s="32">
        <f>$A11*Comparisons!D46-(D57+D73+D89)-(D57+D89)*Finishing!$R12/100-D121</f>
        <v>50.727804936645711</v>
      </c>
      <c r="E11" s="32">
        <f>$A11*Comparisons!E46-(E57+E73+E89)-(E57+E89)*Finishing!$R12/100-E121</f>
        <v>50.727804936645711</v>
      </c>
      <c r="F11" s="32">
        <f>$A11*Comparisons!F46-(F57+F73+F89)-(F57+F89)*Finishing!$R12/100-F121</f>
        <v>50.727804936645711</v>
      </c>
      <c r="G11" s="32">
        <f>$A11*Comparisons!G46-(G57+G73+G89)-(G57+G89)*Finishing!$R12/100-G121</f>
        <v>50.727804936645711</v>
      </c>
      <c r="H11" s="32">
        <f>$A11*Comparisons!H46-(H57+H73+H89)-(H57+H89)*Finishing!$R12/100-H121</f>
        <v>50.727804936645711</v>
      </c>
      <c r="I11" s="32">
        <f>$A11*Comparisons!I46-(I57+I73+I89)-(I57+I89)*Finishing!$R12/100-I121</f>
        <v>50.727804936645711</v>
      </c>
      <c r="J11" s="32">
        <f>$A11*Comparisons!J46-(J57+J73+J89)-(J57+J89)*Finishing!$R12/100-J121</f>
        <v>50.727804936645711</v>
      </c>
      <c r="K11" s="32">
        <f>$A11*Comparisons!K46-(K57+K73+K89)-(K57+K89)*Finishing!$R12/100-K121</f>
        <v>50.727804936645711</v>
      </c>
    </row>
    <row r="12" spans="1:11" x14ac:dyDescent="0.25">
      <c r="A12" s="34">
        <f>Finishing!B13</f>
        <v>140</v>
      </c>
      <c r="B12" s="26">
        <f>$A12*Comparisons!B47-(B58+B74+B90)-(B58+B90)*Finishing!$R13/100-B122</f>
        <v>48.93019874935716</v>
      </c>
      <c r="C12" s="50" t="s">
        <v>71</v>
      </c>
      <c r="D12" s="32">
        <f>$A12*Comparisons!D47-(D58+D74+D90)-(D58+D90)*Finishing!$R13/100-D122</f>
        <v>48.93019874935716</v>
      </c>
      <c r="E12" s="32">
        <f>$A12*Comparisons!E47-(E58+E74+E90)-(E58+E90)*Finishing!$R13/100-E122</f>
        <v>48.93019874935716</v>
      </c>
      <c r="F12" s="32">
        <f>$A12*Comparisons!F47-(F58+F74+F90)-(F58+F90)*Finishing!$R13/100-F122</f>
        <v>48.93019874935716</v>
      </c>
      <c r="G12" s="32">
        <f>$A12*Comparisons!G47-(G58+G74+G90)-(G58+G90)*Finishing!$R13/100-G122</f>
        <v>48.93019874935716</v>
      </c>
      <c r="H12" s="32">
        <f>$A12*Comparisons!H47-(H58+H74+H90)-(H58+H90)*Finishing!$R13/100-H122</f>
        <v>48.93019874935716</v>
      </c>
      <c r="I12" s="32">
        <f>$A12*Comparisons!I47-(I58+I74+I90)-(I58+I90)*Finishing!$R13/100-I122</f>
        <v>48.93019874935716</v>
      </c>
      <c r="J12" s="32">
        <f>$A12*Comparisons!J47-(J58+J74+J90)-(J58+J90)*Finishing!$R13/100-J122</f>
        <v>48.93019874935716</v>
      </c>
      <c r="K12" s="32">
        <f>$A12*Comparisons!K47-(K58+K74+K90)-(K58+K90)*Finishing!$R13/100-K122</f>
        <v>48.93019874935716</v>
      </c>
    </row>
    <row r="13" spans="1:11" x14ac:dyDescent="0.25">
      <c r="A13" s="34">
        <f>Finishing!B14</f>
        <v>150</v>
      </c>
      <c r="B13" s="26">
        <f>$A13*Comparisons!B48-(B59+B75+B91)-(B59+B91)*Finishing!$R14/100-B123</f>
        <v>37.921760646038649</v>
      </c>
      <c r="C13" s="50" t="s">
        <v>71</v>
      </c>
      <c r="D13" s="32">
        <f>$A13*Comparisons!D48-(D59+D75+D91)-(D59+D91)*Finishing!$R14/100-D123</f>
        <v>37.921760646038649</v>
      </c>
      <c r="E13" s="32">
        <f>$A13*Comparisons!E48-(E59+E75+E91)-(E59+E91)*Finishing!$R14/100-E123</f>
        <v>37.921760646038649</v>
      </c>
      <c r="F13" s="32">
        <f>$A13*Comparisons!F48-(F59+F75+F91)-(F59+F91)*Finishing!$R14/100-F123</f>
        <v>37.921760646038649</v>
      </c>
      <c r="G13" s="32">
        <f>$A13*Comparisons!G48-(G59+G75+G91)-(G59+G91)*Finishing!$R14/100-G123</f>
        <v>37.921760646038649</v>
      </c>
      <c r="H13" s="32">
        <f>$A13*Comparisons!H48-(H59+H75+H91)-(H59+H91)*Finishing!$R14/100-H123</f>
        <v>37.921760646038649</v>
      </c>
      <c r="I13" s="32">
        <f>$A13*Comparisons!I48-(I59+I75+I91)-(I59+I91)*Finishing!$R14/100-I123</f>
        <v>37.921760646038649</v>
      </c>
      <c r="J13" s="32">
        <f>$A13*Comparisons!J48-(J59+J75+J91)-(J59+J91)*Finishing!$R14/100-J123</f>
        <v>37.921760646038649</v>
      </c>
      <c r="K13" s="32">
        <f>$A13*Comparisons!K48-(K59+K75+K91)-(K59+K91)*Finishing!$R14/100-K123</f>
        <v>37.921760646038649</v>
      </c>
    </row>
    <row r="14" spans="1:11" x14ac:dyDescent="0.25">
      <c r="A14" s="34">
        <f>Finishing!B15</f>
        <v>160</v>
      </c>
      <c r="B14" s="26">
        <f>$A14*Comparisons!B49-(B60+B76+B92)-(B60+B92)*Finishing!$R15/100-B124</f>
        <v>11.572683101831032</v>
      </c>
      <c r="C14" s="50" t="s">
        <v>71</v>
      </c>
      <c r="D14" s="32">
        <f>$A14*Comparisons!D49-(D60+D76+D92)-(D60+D92)*Finishing!$R15/100-D124</f>
        <v>11.572683101831032</v>
      </c>
      <c r="E14" s="32">
        <f>$A14*Comparisons!E49-(E60+E76+E92)-(E60+E92)*Finishing!$R15/100-E124</f>
        <v>11.572683101831032</v>
      </c>
      <c r="F14" s="32">
        <f>$A14*Comparisons!F49-(F60+F76+F92)-(F60+F92)*Finishing!$R15/100-F124</f>
        <v>11.572683101831032</v>
      </c>
      <c r="G14" s="32">
        <f>$A14*Comparisons!G49-(G60+G76+G92)-(G60+G92)*Finishing!$R15/100-G124</f>
        <v>11.572683101831032</v>
      </c>
      <c r="H14" s="32">
        <f>$A14*Comparisons!H49-(H60+H76+H92)-(H60+H92)*Finishing!$R15/100-H124</f>
        <v>11.572683101831032</v>
      </c>
      <c r="I14" s="32">
        <f>$A14*Comparisons!I49-(I60+I76+I92)-(I60+I92)*Finishing!$R15/100-I124</f>
        <v>11.572683101831032</v>
      </c>
      <c r="J14" s="32">
        <f>$A14*Comparisons!J49-(J60+J76+J92)-(J60+J92)*Finishing!$R15/100-J124</f>
        <v>11.572683101831032</v>
      </c>
      <c r="K14" s="32">
        <f>$A14*Comparisons!K49-(K60+K76+K92)-(K60+K92)*Finishing!$R15/100-K124</f>
        <v>11.572683101831032</v>
      </c>
    </row>
    <row r="15" spans="1:11" x14ac:dyDescent="0.25">
      <c r="A15" s="34">
        <f>Finishing!B16</f>
        <v>170</v>
      </c>
      <c r="B15" s="26">
        <f>$A15*Comparisons!B50-(B61+B77+B93)-(B61+B93)*Finishing!$R16/100-B125</f>
        <v>-11.612568427262048</v>
      </c>
      <c r="C15" s="50" t="s">
        <v>71</v>
      </c>
      <c r="D15" s="32">
        <f>$A15*Comparisons!D50-(D61+D77+D93)-(D61+D93)*Finishing!$R16/100-D125</f>
        <v>-11.612568427262048</v>
      </c>
      <c r="E15" s="32">
        <f>$A15*Comparisons!E50-(E61+E77+E93)-(E61+E93)*Finishing!$R16/100-E125</f>
        <v>-11.612568427262048</v>
      </c>
      <c r="F15" s="32">
        <f>$A15*Comparisons!F50-(F61+F77+F93)-(F61+F93)*Finishing!$R16/100-F125</f>
        <v>-11.612568427262048</v>
      </c>
      <c r="G15" s="32">
        <f>$A15*Comparisons!G50-(G61+G77+G93)-(G61+G93)*Finishing!$R16/100-G125</f>
        <v>-11.612568427262048</v>
      </c>
      <c r="H15" s="32">
        <f>$A15*Comparisons!H50-(H61+H77+H93)-(H61+H93)*Finishing!$R16/100-H125</f>
        <v>-11.612568427262048</v>
      </c>
      <c r="I15" s="32">
        <f>$A15*Comparisons!I50-(I61+I77+I93)-(I61+I93)*Finishing!$R16/100-I125</f>
        <v>-11.612568427262048</v>
      </c>
      <c r="J15" s="32">
        <f>$A15*Comparisons!J50-(J61+J77+J93)-(J61+J93)*Finishing!$R16/100-J125</f>
        <v>-11.612568427262048</v>
      </c>
      <c r="K15" s="32">
        <f>$A15*Comparisons!K50-(K61+K77+K93)-(K61+K93)*Finishing!$R16/100-K125</f>
        <v>-11.612568427262048</v>
      </c>
    </row>
    <row r="16" spans="1:11" x14ac:dyDescent="0.25">
      <c r="A16" s="34">
        <f>Finishing!B17</f>
        <v>180</v>
      </c>
      <c r="B16" s="26" t="e">
        <f>$A16*Comparisons!B51-(B62+B78+B94)-(B62+B94)*Finishing!$R17/100-B126</f>
        <v>#DIV/0!</v>
      </c>
      <c r="C16" s="50" t="s">
        <v>71</v>
      </c>
      <c r="D16" s="32" t="e">
        <f>$A16*Comparisons!D51-(D62+D78+D94)-(D62+D94)*Finishing!$R17/100-D126</f>
        <v>#DIV/0!</v>
      </c>
      <c r="E16" s="32" t="e">
        <f>$A16*Comparisons!E51-(E62+E78+E94)-(E62+E94)*Finishing!$R17/100-E126</f>
        <v>#DIV/0!</v>
      </c>
      <c r="F16" s="32" t="e">
        <f>$A16*Comparisons!F51-(F62+F78+F94)-(F62+F94)*Finishing!$R17/100-F126</f>
        <v>#DIV/0!</v>
      </c>
      <c r="G16" s="32" t="e">
        <f>$A16*Comparisons!G51-(G62+G78+G94)-(G62+G94)*Finishing!$R17/100-G126</f>
        <v>#DIV/0!</v>
      </c>
      <c r="H16" s="32" t="e">
        <f>$A16*Comparisons!H51-(H62+H78+H94)-(H62+H94)*Finishing!$R17/100-H126</f>
        <v>#DIV/0!</v>
      </c>
      <c r="I16" s="32" t="e">
        <f>$A16*Comparisons!I51-(I62+I78+I94)-(I62+I94)*Finishing!$R17/100-I126</f>
        <v>#DIV/0!</v>
      </c>
      <c r="J16" s="32" t="e">
        <f>$A16*Comparisons!J51-(J62+J78+J94)-(J62+J94)*Finishing!$R17/100-J126</f>
        <v>#DIV/0!</v>
      </c>
      <c r="K16" s="32" t="e">
        <f>$A16*Comparisons!K51-(K62+K78+K94)-(K62+K94)*Finishing!$R17/100-K126</f>
        <v>#DIV/0!</v>
      </c>
    </row>
    <row r="17" spans="1:11" x14ac:dyDescent="0.25">
      <c r="A17" s="34">
        <f>Finishing!B18</f>
        <v>190</v>
      </c>
      <c r="B17" s="26" t="e">
        <f>$A17*Comparisons!B52-(B63+B79+B95)-(B63+B95)*Finishing!$R18/100-B127</f>
        <v>#DIV/0!</v>
      </c>
      <c r="C17" s="50" t="s">
        <v>71</v>
      </c>
      <c r="D17" s="32" t="e">
        <f>$A17*Comparisons!D52-(D63+D79+D95)-(D63+D95)*Finishing!$R18/100-D127</f>
        <v>#DIV/0!</v>
      </c>
      <c r="E17" s="32" t="e">
        <f>$A17*Comparisons!E52-(E63+E79+E95)-(E63+E95)*Finishing!$R18/100-E127</f>
        <v>#DIV/0!</v>
      </c>
      <c r="F17" s="32" t="e">
        <f>$A17*Comparisons!F52-(F63+F79+F95)-(F63+F95)*Finishing!$R18/100-F127</f>
        <v>#DIV/0!</v>
      </c>
      <c r="G17" s="32" t="e">
        <f>$A17*Comparisons!G52-(G63+G79+G95)-(G63+G95)*Finishing!$R18/100-G127</f>
        <v>#DIV/0!</v>
      </c>
      <c r="H17" s="32" t="e">
        <f>$A17*Comparisons!H52-(H63+H79+H95)-(H63+H95)*Finishing!$R18/100-H127</f>
        <v>#DIV/0!</v>
      </c>
      <c r="I17" s="32" t="e">
        <f>$A17*Comparisons!I52-(I63+I79+I95)-(I63+I95)*Finishing!$R18/100-I127</f>
        <v>#DIV/0!</v>
      </c>
      <c r="J17" s="32" t="e">
        <f>$A17*Comparisons!J52-(J63+J79+J95)-(J63+J95)*Finishing!$R18/100-J127</f>
        <v>#DIV/0!</v>
      </c>
      <c r="K17" s="32" t="e">
        <f>$A17*Comparisons!K52-(K63+K79+K95)-(K63+K95)*Finishing!$R18/100-K127</f>
        <v>#DIV/0!</v>
      </c>
    </row>
    <row r="18" spans="1:11" x14ac:dyDescent="0.25">
      <c r="A18" s="34"/>
      <c r="B18" s="6"/>
      <c r="C18" s="50"/>
      <c r="D18" s="6"/>
      <c r="E18" s="6"/>
      <c r="F18" s="6"/>
      <c r="G18" s="6"/>
      <c r="H18" s="6"/>
      <c r="I18" s="6"/>
      <c r="J18" s="6"/>
      <c r="K18" s="6"/>
    </row>
    <row r="19" spans="1:11" x14ac:dyDescent="0.25">
      <c r="A19" s="34">
        <f>Finishing!B4</f>
        <v>50</v>
      </c>
      <c r="B19" s="26">
        <f t="shared" ref="B19:B33" si="0">B3*B97</f>
        <v>21.8189560678349</v>
      </c>
      <c r="C19" s="50" t="s">
        <v>72</v>
      </c>
      <c r="D19" s="32">
        <f t="shared" ref="D19:K19" si="1">D3*D97</f>
        <v>21.8189560678349</v>
      </c>
      <c r="E19" s="33">
        <f t="shared" si="1"/>
        <v>21.8189560678349</v>
      </c>
      <c r="F19" s="32">
        <f t="shared" si="1"/>
        <v>21.8189560678349</v>
      </c>
      <c r="G19" s="33">
        <f t="shared" si="1"/>
        <v>21.8189560678349</v>
      </c>
      <c r="H19" s="32">
        <f t="shared" si="1"/>
        <v>21.8189560678349</v>
      </c>
      <c r="I19" s="33">
        <f t="shared" si="1"/>
        <v>21.8189560678349</v>
      </c>
      <c r="J19" s="32">
        <f t="shared" si="1"/>
        <v>21.8189560678349</v>
      </c>
      <c r="K19" s="33">
        <f t="shared" si="1"/>
        <v>21.8189560678349</v>
      </c>
    </row>
    <row r="20" spans="1:11" x14ac:dyDescent="0.25">
      <c r="A20" s="34">
        <f>Finishing!B5</f>
        <v>60</v>
      </c>
      <c r="B20" s="26">
        <f t="shared" si="0"/>
        <v>35.717162651566966</v>
      </c>
      <c r="C20" s="50" t="s">
        <v>72</v>
      </c>
      <c r="D20" s="32">
        <f t="shared" ref="D20:K20" si="2">D4*D98</f>
        <v>35.717162651566966</v>
      </c>
      <c r="E20" s="33">
        <f t="shared" si="2"/>
        <v>35.717162651566966</v>
      </c>
      <c r="F20" s="32">
        <f t="shared" si="2"/>
        <v>35.717162651566966</v>
      </c>
      <c r="G20" s="33">
        <f t="shared" si="2"/>
        <v>35.717162651566966</v>
      </c>
      <c r="H20" s="32">
        <f t="shared" si="2"/>
        <v>35.717162651566966</v>
      </c>
      <c r="I20" s="33">
        <f t="shared" si="2"/>
        <v>35.717162651566966</v>
      </c>
      <c r="J20" s="32">
        <f t="shared" si="2"/>
        <v>35.717162651566966</v>
      </c>
      <c r="K20" s="33">
        <f t="shared" si="2"/>
        <v>35.717162651566966</v>
      </c>
    </row>
    <row r="21" spans="1:11" x14ac:dyDescent="0.25">
      <c r="A21" s="34">
        <f>Finishing!B6</f>
        <v>70</v>
      </c>
      <c r="B21" s="26">
        <f t="shared" si="0"/>
        <v>50.199468503333385</v>
      </c>
      <c r="C21" s="50" t="s">
        <v>72</v>
      </c>
      <c r="D21" s="32">
        <f t="shared" ref="D21:K21" si="3">D5*D99</f>
        <v>50.199468503333385</v>
      </c>
      <c r="E21" s="33">
        <f t="shared" si="3"/>
        <v>50.199468503333385</v>
      </c>
      <c r="F21" s="32">
        <f t="shared" si="3"/>
        <v>50.199468503333385</v>
      </c>
      <c r="G21" s="33">
        <f t="shared" si="3"/>
        <v>50.199468503333385</v>
      </c>
      <c r="H21" s="32">
        <f t="shared" si="3"/>
        <v>50.199468503333385</v>
      </c>
      <c r="I21" s="33">
        <f t="shared" si="3"/>
        <v>50.199468503333385</v>
      </c>
      <c r="J21" s="32">
        <f t="shared" si="3"/>
        <v>50.199468503333385</v>
      </c>
      <c r="K21" s="33">
        <f t="shared" si="3"/>
        <v>50.199468503333385</v>
      </c>
    </row>
    <row r="22" spans="1:11" x14ac:dyDescent="0.25">
      <c r="A22" s="34">
        <f>Finishing!B7</f>
        <v>80</v>
      </c>
      <c r="B22" s="26">
        <f t="shared" si="0"/>
        <v>59.06415873745339</v>
      </c>
      <c r="C22" s="50" t="s">
        <v>72</v>
      </c>
      <c r="D22" s="32">
        <f t="shared" ref="D22:K22" si="4">D6*D100</f>
        <v>59.06415873745339</v>
      </c>
      <c r="E22" s="33">
        <f t="shared" si="4"/>
        <v>59.06415873745339</v>
      </c>
      <c r="F22" s="32">
        <f t="shared" si="4"/>
        <v>59.06415873745339</v>
      </c>
      <c r="G22" s="33">
        <f t="shared" si="4"/>
        <v>59.06415873745339</v>
      </c>
      <c r="H22" s="32">
        <f t="shared" si="4"/>
        <v>59.06415873745339</v>
      </c>
      <c r="I22" s="33">
        <f t="shared" si="4"/>
        <v>59.06415873745339</v>
      </c>
      <c r="J22" s="32">
        <f t="shared" si="4"/>
        <v>59.06415873745339</v>
      </c>
      <c r="K22" s="33">
        <f t="shared" si="4"/>
        <v>59.06415873745339</v>
      </c>
    </row>
    <row r="23" spans="1:11" x14ac:dyDescent="0.25">
      <c r="A23" s="34">
        <f>Finishing!B8</f>
        <v>90</v>
      </c>
      <c r="B23" s="26">
        <f t="shared" si="0"/>
        <v>65.367026487422777</v>
      </c>
      <c r="C23" s="50" t="s">
        <v>72</v>
      </c>
      <c r="D23" s="32">
        <f t="shared" ref="D23:K23" si="5">D7*D101</f>
        <v>65.367026487422777</v>
      </c>
      <c r="E23" s="33">
        <f t="shared" si="5"/>
        <v>65.367026487422777</v>
      </c>
      <c r="F23" s="32">
        <f t="shared" si="5"/>
        <v>65.367026487422777</v>
      </c>
      <c r="G23" s="33">
        <f t="shared" si="5"/>
        <v>65.367026487422777</v>
      </c>
      <c r="H23" s="32">
        <f t="shared" si="5"/>
        <v>65.367026487422777</v>
      </c>
      <c r="I23" s="33">
        <f t="shared" si="5"/>
        <v>65.367026487422777</v>
      </c>
      <c r="J23" s="32">
        <f t="shared" si="5"/>
        <v>65.367026487422777</v>
      </c>
      <c r="K23" s="33">
        <f t="shared" si="5"/>
        <v>65.367026487422777</v>
      </c>
    </row>
    <row r="24" spans="1:11" x14ac:dyDescent="0.25">
      <c r="A24" s="34">
        <f>Finishing!B9</f>
        <v>100</v>
      </c>
      <c r="B24" s="26">
        <f t="shared" si="0"/>
        <v>68.098722849537509</v>
      </c>
      <c r="C24" s="50" t="s">
        <v>72</v>
      </c>
      <c r="D24" s="32">
        <f t="shared" ref="D24:K24" si="6">D8*D102</f>
        <v>68.098722849537509</v>
      </c>
      <c r="E24" s="33">
        <f t="shared" si="6"/>
        <v>68.098722849537509</v>
      </c>
      <c r="F24" s="32">
        <f t="shared" si="6"/>
        <v>68.098722849537509</v>
      </c>
      <c r="G24" s="33">
        <f t="shared" si="6"/>
        <v>68.098722849537509</v>
      </c>
      <c r="H24" s="32">
        <f t="shared" si="6"/>
        <v>68.098722849537509</v>
      </c>
      <c r="I24" s="33">
        <f t="shared" si="6"/>
        <v>68.098722849537509</v>
      </c>
      <c r="J24" s="32">
        <f t="shared" si="6"/>
        <v>68.098722849537509</v>
      </c>
      <c r="K24" s="33">
        <f t="shared" si="6"/>
        <v>68.098722849537509</v>
      </c>
    </row>
    <row r="25" spans="1:11" x14ac:dyDescent="0.25">
      <c r="A25" s="34">
        <f>Finishing!B10</f>
        <v>110</v>
      </c>
      <c r="B25" s="26">
        <f t="shared" si="0"/>
        <v>66.284260348558831</v>
      </c>
      <c r="C25" s="50" t="s">
        <v>72</v>
      </c>
      <c r="D25" s="32">
        <f t="shared" ref="D25:K25" si="7">D9*D103</f>
        <v>66.284260348558831</v>
      </c>
      <c r="E25" s="33">
        <f t="shared" si="7"/>
        <v>66.284260348558831</v>
      </c>
      <c r="F25" s="32">
        <f t="shared" si="7"/>
        <v>66.284260348558831</v>
      </c>
      <c r="G25" s="33">
        <f t="shared" si="7"/>
        <v>66.284260348558831</v>
      </c>
      <c r="H25" s="32">
        <f t="shared" si="7"/>
        <v>66.284260348558831</v>
      </c>
      <c r="I25" s="33">
        <f t="shared" si="7"/>
        <v>66.284260348558831</v>
      </c>
      <c r="J25" s="32">
        <f t="shared" si="7"/>
        <v>66.284260348558831</v>
      </c>
      <c r="K25" s="33">
        <f t="shared" si="7"/>
        <v>66.284260348558831</v>
      </c>
    </row>
    <row r="26" spans="1:11" x14ac:dyDescent="0.25">
      <c r="A26" s="34">
        <f>Finishing!B11</f>
        <v>120</v>
      </c>
      <c r="B26" s="26">
        <f t="shared" si="0"/>
        <v>53.377624441123984</v>
      </c>
      <c r="C26" s="50" t="s">
        <v>72</v>
      </c>
      <c r="D26" s="32">
        <f t="shared" ref="D26:K26" si="8">D10*D104</f>
        <v>53.377624441123984</v>
      </c>
      <c r="E26" s="33">
        <f t="shared" si="8"/>
        <v>53.377624441123984</v>
      </c>
      <c r="F26" s="32">
        <f t="shared" si="8"/>
        <v>53.377624441123984</v>
      </c>
      <c r="G26" s="33">
        <f t="shared" si="8"/>
        <v>53.377624441123984</v>
      </c>
      <c r="H26" s="32">
        <f t="shared" si="8"/>
        <v>53.377624441123984</v>
      </c>
      <c r="I26" s="33">
        <f t="shared" si="8"/>
        <v>53.377624441123984</v>
      </c>
      <c r="J26" s="32">
        <f t="shared" si="8"/>
        <v>53.377624441123984</v>
      </c>
      <c r="K26" s="33">
        <f t="shared" si="8"/>
        <v>53.377624441123984</v>
      </c>
    </row>
    <row r="27" spans="1:11" x14ac:dyDescent="0.25">
      <c r="A27" s="34">
        <f>Finishing!B12</f>
        <v>130</v>
      </c>
      <c r="B27" s="26">
        <f t="shared" si="0"/>
        <v>54.086640121628569</v>
      </c>
      <c r="C27" s="50" t="s">
        <v>72</v>
      </c>
      <c r="D27" s="32">
        <f t="shared" ref="D27:K27" si="9">D11*D105</f>
        <v>54.086640121628569</v>
      </c>
      <c r="E27" s="33">
        <f t="shared" si="9"/>
        <v>54.086640121628569</v>
      </c>
      <c r="F27" s="32">
        <f t="shared" si="9"/>
        <v>54.086640121628569</v>
      </c>
      <c r="G27" s="33">
        <f t="shared" si="9"/>
        <v>54.086640121628569</v>
      </c>
      <c r="H27" s="32">
        <f t="shared" si="9"/>
        <v>54.086640121628569</v>
      </c>
      <c r="I27" s="33">
        <f t="shared" si="9"/>
        <v>54.086640121628569</v>
      </c>
      <c r="J27" s="32">
        <f t="shared" si="9"/>
        <v>54.086640121628569</v>
      </c>
      <c r="K27" s="33">
        <f t="shared" si="9"/>
        <v>54.086640121628569</v>
      </c>
    </row>
    <row r="28" spans="1:11" x14ac:dyDescent="0.25">
      <c r="A28" s="34">
        <f>Finishing!B13</f>
        <v>140</v>
      </c>
      <c r="B28" s="26">
        <f t="shared" si="0"/>
        <v>52.090360342716103</v>
      </c>
      <c r="C28" s="50" t="s">
        <v>72</v>
      </c>
      <c r="D28" s="32">
        <f t="shared" ref="D28:K28" si="10">D12*D106</f>
        <v>52.090360342716103</v>
      </c>
      <c r="E28" s="33">
        <f t="shared" si="10"/>
        <v>52.090360342716103</v>
      </c>
      <c r="F28" s="32">
        <f t="shared" si="10"/>
        <v>52.090360342716103</v>
      </c>
      <c r="G28" s="33">
        <f t="shared" si="10"/>
        <v>52.090360342716103</v>
      </c>
      <c r="H28" s="32">
        <f t="shared" si="10"/>
        <v>52.090360342716103</v>
      </c>
      <c r="I28" s="33">
        <f t="shared" si="10"/>
        <v>52.090360342716103</v>
      </c>
      <c r="J28" s="32">
        <f t="shared" si="10"/>
        <v>52.090360342716103</v>
      </c>
      <c r="K28" s="33">
        <f t="shared" si="10"/>
        <v>52.090360342716103</v>
      </c>
    </row>
    <row r="29" spans="1:11" x14ac:dyDescent="0.25">
      <c r="A29" s="34">
        <f>Finishing!B14</f>
        <v>150</v>
      </c>
      <c r="B29" s="26">
        <f t="shared" si="0"/>
        <v>40.309211937574268</v>
      </c>
      <c r="C29" s="50" t="s">
        <v>72</v>
      </c>
      <c r="D29" s="32">
        <f t="shared" ref="D29:K29" si="11">D13*D107</f>
        <v>40.309211937574268</v>
      </c>
      <c r="E29" s="33">
        <f t="shared" si="11"/>
        <v>40.309211937574268</v>
      </c>
      <c r="F29" s="32">
        <f t="shared" si="11"/>
        <v>40.309211937574268</v>
      </c>
      <c r="G29" s="33">
        <f t="shared" si="11"/>
        <v>40.309211937574268</v>
      </c>
      <c r="H29" s="32">
        <f t="shared" si="11"/>
        <v>40.309211937574268</v>
      </c>
      <c r="I29" s="33">
        <f t="shared" si="11"/>
        <v>40.309211937574268</v>
      </c>
      <c r="J29" s="32">
        <f t="shared" si="11"/>
        <v>40.309211937574268</v>
      </c>
      <c r="K29" s="33">
        <f t="shared" si="11"/>
        <v>40.309211937574268</v>
      </c>
    </row>
    <row r="30" spans="1:11" x14ac:dyDescent="0.25">
      <c r="A30" s="34">
        <f>Finishing!B15</f>
        <v>160</v>
      </c>
      <c r="B30" s="26">
        <f t="shared" si="0"/>
        <v>12.282429788271227</v>
      </c>
      <c r="C30" s="50" t="s">
        <v>72</v>
      </c>
      <c r="D30" s="32">
        <f t="shared" ref="D30:K30" si="12">D14*D108</f>
        <v>12.282429788271227</v>
      </c>
      <c r="E30" s="33">
        <f t="shared" si="12"/>
        <v>12.282429788271227</v>
      </c>
      <c r="F30" s="32">
        <f t="shared" si="12"/>
        <v>12.282429788271227</v>
      </c>
      <c r="G30" s="33">
        <f t="shared" si="12"/>
        <v>12.282429788271227</v>
      </c>
      <c r="H30" s="32">
        <f t="shared" si="12"/>
        <v>12.282429788271227</v>
      </c>
      <c r="I30" s="33">
        <f t="shared" si="12"/>
        <v>12.282429788271227</v>
      </c>
      <c r="J30" s="32">
        <f t="shared" si="12"/>
        <v>12.282429788271227</v>
      </c>
      <c r="K30" s="33">
        <f t="shared" si="12"/>
        <v>12.282429788271227</v>
      </c>
    </row>
    <row r="31" spans="1:11" x14ac:dyDescent="0.25">
      <c r="A31" s="34">
        <f>Finishing!B16</f>
        <v>170</v>
      </c>
      <c r="B31" s="26">
        <f t="shared" si="0"/>
        <v>-12.305858252073804</v>
      </c>
      <c r="C31" s="50" t="s">
        <v>72</v>
      </c>
      <c r="D31" s="32">
        <f t="shared" ref="D31:K31" si="13">D15*D109</f>
        <v>-12.305858252073804</v>
      </c>
      <c r="E31" s="33">
        <f t="shared" si="13"/>
        <v>-12.305858252073804</v>
      </c>
      <c r="F31" s="32">
        <f t="shared" si="13"/>
        <v>-12.305858252073804</v>
      </c>
      <c r="G31" s="33">
        <f t="shared" si="13"/>
        <v>-12.305858252073804</v>
      </c>
      <c r="H31" s="32">
        <f t="shared" si="13"/>
        <v>-12.305858252073804</v>
      </c>
      <c r="I31" s="33">
        <f t="shared" si="13"/>
        <v>-12.305858252073804</v>
      </c>
      <c r="J31" s="32">
        <f t="shared" si="13"/>
        <v>-12.305858252073804</v>
      </c>
      <c r="K31" s="33">
        <f t="shared" si="13"/>
        <v>-12.305858252073804</v>
      </c>
    </row>
    <row r="32" spans="1:11" x14ac:dyDescent="0.25">
      <c r="A32" s="34">
        <f>Finishing!B17</f>
        <v>180</v>
      </c>
      <c r="B32" s="26" t="e">
        <f t="shared" si="0"/>
        <v>#DIV/0!</v>
      </c>
      <c r="C32" s="50" t="s">
        <v>72</v>
      </c>
      <c r="D32" s="32" t="e">
        <f t="shared" ref="D32:K32" si="14">D16*D110</f>
        <v>#DIV/0!</v>
      </c>
      <c r="E32" s="33" t="e">
        <f t="shared" si="14"/>
        <v>#DIV/0!</v>
      </c>
      <c r="F32" s="32" t="e">
        <f t="shared" si="14"/>
        <v>#DIV/0!</v>
      </c>
      <c r="G32" s="33" t="e">
        <f t="shared" si="14"/>
        <v>#DIV/0!</v>
      </c>
      <c r="H32" s="32" t="e">
        <f t="shared" si="14"/>
        <v>#DIV/0!</v>
      </c>
      <c r="I32" s="33" t="e">
        <f t="shared" si="14"/>
        <v>#DIV/0!</v>
      </c>
      <c r="J32" s="32" t="e">
        <f t="shared" si="14"/>
        <v>#DIV/0!</v>
      </c>
      <c r="K32" s="33" t="e">
        <f t="shared" si="14"/>
        <v>#DIV/0!</v>
      </c>
    </row>
    <row r="33" spans="1:13" x14ac:dyDescent="0.25">
      <c r="A33" s="34">
        <f>Finishing!B18</f>
        <v>190</v>
      </c>
      <c r="B33" s="26" t="e">
        <f t="shared" si="0"/>
        <v>#DIV/0!</v>
      </c>
      <c r="C33" s="50" t="s">
        <v>72</v>
      </c>
      <c r="D33" s="32" t="e">
        <f t="shared" ref="D33:K33" si="15">D17*D111</f>
        <v>#DIV/0!</v>
      </c>
      <c r="E33" s="33" t="e">
        <f t="shared" si="15"/>
        <v>#DIV/0!</v>
      </c>
      <c r="F33" s="32" t="e">
        <f t="shared" si="15"/>
        <v>#DIV/0!</v>
      </c>
      <c r="G33" s="33" t="e">
        <f t="shared" si="15"/>
        <v>#DIV/0!</v>
      </c>
      <c r="H33" s="32" t="e">
        <f t="shared" si="15"/>
        <v>#DIV/0!</v>
      </c>
      <c r="I33" s="33" t="e">
        <f t="shared" si="15"/>
        <v>#DIV/0!</v>
      </c>
      <c r="J33" s="32" t="e">
        <f t="shared" si="15"/>
        <v>#DIV/0!</v>
      </c>
      <c r="K33" s="33" t="e">
        <f t="shared" si="15"/>
        <v>#DIV/0!</v>
      </c>
    </row>
    <row r="35" spans="1:13" x14ac:dyDescent="0.25">
      <c r="A35" s="1" t="s">
        <v>73</v>
      </c>
      <c r="C35" s="50"/>
    </row>
    <row r="36" spans="1:13" x14ac:dyDescent="0.25">
      <c r="A36" s="1" t="s">
        <v>74</v>
      </c>
      <c r="B36" s="58">
        <f>Calculations!B21*100</f>
        <v>12.780469986790669</v>
      </c>
      <c r="C36" s="76" t="s">
        <v>75</v>
      </c>
      <c r="D36" s="58">
        <f>Calculations!D21*100</f>
        <v>12.780469986790669</v>
      </c>
      <c r="E36" s="58">
        <f>Calculations!E21*100</f>
        <v>12.780469986790669</v>
      </c>
      <c r="F36" s="58">
        <f>Calculations!F21*100</f>
        <v>12.780469986790669</v>
      </c>
      <c r="G36" s="58">
        <f>Calculations!G21*100</f>
        <v>12.780469986790669</v>
      </c>
      <c r="H36" s="58">
        <f>Calculations!H21*100</f>
        <v>12.780469986790669</v>
      </c>
      <c r="I36" s="58">
        <f>Calculations!I21*100</f>
        <v>12.780469986790669</v>
      </c>
      <c r="J36" s="58">
        <f>Calculations!J21*100</f>
        <v>12.780469986790669</v>
      </c>
      <c r="K36" s="58">
        <f>Calculations!K21*100</f>
        <v>12.780469986790669</v>
      </c>
      <c r="M36" s="50"/>
    </row>
    <row r="37" spans="1:13" x14ac:dyDescent="0.25">
      <c r="A37" s="1" t="s">
        <v>76</v>
      </c>
      <c r="B37" s="58">
        <f>Calculations!B21*Calculations!B19*100</f>
        <v>15.901733003237483</v>
      </c>
      <c r="C37" s="76" t="s">
        <v>77</v>
      </c>
      <c r="D37" s="58">
        <f>Calculations!D21*Calculations!D19*100</f>
        <v>15.901733003237483</v>
      </c>
      <c r="E37" s="58">
        <f>Calculations!E21*Calculations!E19*100</f>
        <v>15.901733003237483</v>
      </c>
      <c r="F37" s="58">
        <f>Calculations!F21*Calculations!F19*100</f>
        <v>15.901733003237483</v>
      </c>
      <c r="G37" s="58">
        <f>Calculations!G21*Calculations!G19*100</f>
        <v>15.901733003237483</v>
      </c>
      <c r="H37" s="58">
        <f>Calculations!H21*Calculations!H19*100</f>
        <v>15.901733003237483</v>
      </c>
      <c r="I37" s="58">
        <f>Calculations!I21*Calculations!I19*100</f>
        <v>15.901733003237483</v>
      </c>
      <c r="J37" s="58">
        <f>Calculations!J21*Calculations!J19*100</f>
        <v>15.901733003237483</v>
      </c>
      <c r="K37" s="58">
        <f>Calculations!K21*Calculations!K19*100</f>
        <v>15.901733003237483</v>
      </c>
      <c r="M37" s="50"/>
    </row>
    <row r="38" spans="1:13" x14ac:dyDescent="0.25">
      <c r="A38" s="1" t="s">
        <v>78</v>
      </c>
      <c r="B38" s="25">
        <f>Calculations!B18*12/Comparisons!B15</f>
        <v>1.4412386212150068</v>
      </c>
      <c r="C38" s="68" t="s">
        <v>79</v>
      </c>
      <c r="D38" s="25">
        <f>Calculations!D18*12/Comparisons!D15</f>
        <v>1.4412386212150068</v>
      </c>
      <c r="E38" s="25">
        <f>Calculations!E18*12/Comparisons!E15</f>
        <v>1.4412386212150068</v>
      </c>
      <c r="F38" s="25">
        <f>Calculations!F18*12/Comparisons!F15</f>
        <v>1.4412386212150068</v>
      </c>
      <c r="G38" s="25">
        <f>Calculations!G18*12/Comparisons!G15</f>
        <v>1.4412386212150068</v>
      </c>
      <c r="H38" s="25">
        <f>Calculations!H18*12/Comparisons!H15</f>
        <v>1.4412386212150068</v>
      </c>
      <c r="I38" s="25">
        <f>Calculations!I18*12/Comparisons!I15</f>
        <v>1.4412386212150068</v>
      </c>
      <c r="J38" s="25">
        <f>Calculations!J18*12/Comparisons!J15</f>
        <v>1.4412386212150068</v>
      </c>
      <c r="K38" s="25">
        <f>Calculations!K18*12/Comparisons!K15</f>
        <v>1.4412386212150068</v>
      </c>
      <c r="M38" s="68"/>
    </row>
    <row r="39" spans="1:13" x14ac:dyDescent="0.25">
      <c r="A39" s="1" t="s">
        <v>80</v>
      </c>
      <c r="B39" s="25">
        <f>Calculations!B19*12/Comparisons!B15</f>
        <v>1.2442213016949153</v>
      </c>
      <c r="C39" s="68" t="s">
        <v>79</v>
      </c>
      <c r="D39" s="25">
        <f>Calculations!D19*12/Comparisons!D15</f>
        <v>1.2442213016949153</v>
      </c>
      <c r="E39" s="25">
        <f>Calculations!E19*12/Comparisons!E15</f>
        <v>1.2442213016949153</v>
      </c>
      <c r="F39" s="25">
        <f>Calculations!F19*12/Comparisons!F15</f>
        <v>1.2442213016949153</v>
      </c>
      <c r="G39" s="25">
        <f>Calculations!G19*12/Comparisons!G15</f>
        <v>1.2442213016949153</v>
      </c>
      <c r="H39" s="25">
        <f>Calculations!H19*12/Comparisons!H15</f>
        <v>1.2442213016949153</v>
      </c>
      <c r="I39" s="25">
        <f>Calculations!I19*12/Comparisons!I15</f>
        <v>1.2442213016949153</v>
      </c>
      <c r="J39" s="25">
        <f>Calculations!J19*12/Comparisons!J15</f>
        <v>1.2442213016949153</v>
      </c>
      <c r="K39" s="25">
        <f>Calculations!K19*12/Comparisons!K15</f>
        <v>1.2442213016949153</v>
      </c>
      <c r="M39" s="68"/>
    </row>
    <row r="40" spans="1:13" x14ac:dyDescent="0.25">
      <c r="A40" s="1" t="s">
        <v>81</v>
      </c>
      <c r="B40" s="25">
        <f>Calculations!B35*12/Comparisons!B15+Calculations!B4*'Profit compare'!B39</f>
        <v>79.53141145237484</v>
      </c>
      <c r="C40" s="7" t="s">
        <v>72</v>
      </c>
      <c r="D40" s="25">
        <f>Calculations!D35*12/Comparisons!D15+Calculations!D4*'Profit compare'!D39</f>
        <v>79.53141145237484</v>
      </c>
      <c r="E40" s="25">
        <f>Calculations!E35*12/Comparisons!E15+Calculations!E4*'Profit compare'!E39</f>
        <v>79.53141145237484</v>
      </c>
      <c r="F40" s="25">
        <f>Calculations!F35*12/Comparisons!F15+Calculations!F4*'Profit compare'!F39</f>
        <v>79.53141145237484</v>
      </c>
      <c r="G40" s="25">
        <f>Calculations!G35*12/Comparisons!G15+Calculations!G4*'Profit compare'!G39</f>
        <v>79.53141145237484</v>
      </c>
      <c r="H40" s="25">
        <f>Calculations!H35*12/Comparisons!H15+Calculations!H4*'Profit compare'!H39</f>
        <v>79.53141145237484</v>
      </c>
      <c r="I40" s="25">
        <f>Calculations!I35*12/Comparisons!I15+Calculations!I4*'Profit compare'!I39</f>
        <v>79.53141145237484</v>
      </c>
      <c r="J40" s="25">
        <f>Calculations!J35*12/Comparisons!J15+Calculations!J4*'Profit compare'!J39</f>
        <v>79.53141145237484</v>
      </c>
      <c r="K40" s="25">
        <f>Calculations!K35*12/Comparisons!K15+Calculations!K4*'Profit compare'!K39</f>
        <v>79.53141145237484</v>
      </c>
    </row>
    <row r="41" spans="1:13" x14ac:dyDescent="0.25">
      <c r="A41" s="1" t="s">
        <v>82</v>
      </c>
      <c r="B41" s="25">
        <f>(Comparisons!B22+Calculations!B17*Comparisons!B21)*Comparisons!B20*12/Comparisons!B15+(Comparisons!B23*Calculations!B17+Comparisons!B24*(1-Calculations!B17))*12/Comparisons!B15</f>
        <v>33.493768805941727</v>
      </c>
      <c r="C41" s="7" t="s">
        <v>72</v>
      </c>
      <c r="D41" s="25">
        <f>(Comparisons!D22+Calculations!D17*Comparisons!D21)*Comparisons!D20*12/Comparisons!D15+(Comparisons!D23*Calculations!D17+Comparisons!D24*(1-Calculations!D17))*12/Comparisons!D15</f>
        <v>33.493768805941727</v>
      </c>
      <c r="E41" s="25">
        <f>(Comparisons!E22+Calculations!E17*Comparisons!E21)*Comparisons!E20*12/Comparisons!E15+(Comparisons!E23*Calculations!E17+Comparisons!E24*(1-Calculations!E17))*12/Comparisons!E15</f>
        <v>33.493768805941727</v>
      </c>
      <c r="F41" s="25">
        <f>(Comparisons!F22+Calculations!F17*Comparisons!F21)*Comparisons!F20*12/Comparisons!F15+(Comparisons!F23*Calculations!F17+Comparisons!F24*(1-Calculations!F17))*12/Comparisons!F15</f>
        <v>33.493768805941727</v>
      </c>
      <c r="G41" s="25">
        <f>(Comparisons!G22+Calculations!G17*Comparisons!G21)*Comparisons!G20*12/Comparisons!G15+(Comparisons!G23*Calculations!G17+Comparisons!G24*(1-Calculations!G17))*12/Comparisons!G15</f>
        <v>33.493768805941727</v>
      </c>
      <c r="H41" s="25">
        <f>(Comparisons!H22+Calculations!H17*Comparisons!H21)*Comparisons!H20*12/Comparisons!H15+(Comparisons!H23*Calculations!H17+Comparisons!H24*(1-Calculations!H17))*12/Comparisons!H15</f>
        <v>33.493768805941727</v>
      </c>
      <c r="I41" s="25">
        <f>(Comparisons!I22+Calculations!I17*Comparisons!I21)*Comparisons!I20*12/Comparisons!I15+(Comparisons!I23*Calculations!I17+Comparisons!I24*(1-Calculations!I17))*12/Comparisons!I15</f>
        <v>33.493768805941727</v>
      </c>
      <c r="J41" s="25">
        <f>(Comparisons!J22+Calculations!J17*Comparisons!J21)*Comparisons!J20*12/Comparisons!J15+(Comparisons!J23*Calculations!J17+Comparisons!J24*(1-Calculations!J17))*12/Comparisons!J15</f>
        <v>33.493768805941727</v>
      </c>
      <c r="K41" s="25">
        <f>(Comparisons!K22+Calculations!K17*Comparisons!K21)*Comparisons!K20*12/Comparisons!K15+(Comparisons!K23*Calculations!K17+Comparisons!K24*(1-Calculations!K17))*12/Comparisons!K15</f>
        <v>33.493768805941727</v>
      </c>
    </row>
    <row r="42" spans="1:13" x14ac:dyDescent="0.25">
      <c r="A42" s="1" t="s">
        <v>83</v>
      </c>
      <c r="B42" s="25">
        <f>(B37/100)*Calculations!B36*12/Comparisons!B15</f>
        <v>4.5866136310712813</v>
      </c>
      <c r="C42" s="7" t="s">
        <v>72</v>
      </c>
      <c r="D42" s="25">
        <f>D37/100*Calculations!D36*12/Comparisons!D15</f>
        <v>4.5866136310712813</v>
      </c>
      <c r="E42" s="25">
        <f>E37/100*Calculations!E36*12/Comparisons!E15</f>
        <v>4.5866136310712813</v>
      </c>
      <c r="F42" s="25">
        <f>F37/100*Calculations!F36*12/Comparisons!F15</f>
        <v>4.5866136310712813</v>
      </c>
      <c r="G42" s="25">
        <f>G37/100*Calculations!G36*12/Comparisons!G15</f>
        <v>4.5866136310712813</v>
      </c>
      <c r="H42" s="25">
        <f>H37/100*Calculations!H36*12/Comparisons!H15</f>
        <v>4.5866136310712813</v>
      </c>
      <c r="I42" s="25">
        <f>I37/100*Calculations!I36*12/Comparisons!I15</f>
        <v>4.5866136310712813</v>
      </c>
      <c r="J42" s="25">
        <f>J37/100*Calculations!J36*12/Comparisons!J15</f>
        <v>4.5866136310712813</v>
      </c>
      <c r="K42" s="25">
        <f>K37/100*Calculations!K36*12/Comparisons!K15</f>
        <v>4.5866136310712813</v>
      </c>
    </row>
    <row r="43" spans="1:13" x14ac:dyDescent="0.25">
      <c r="A43" s="1" t="s">
        <v>84</v>
      </c>
      <c r="B43" s="25">
        <f>(B37/100)*Comparisons!B35*12/Comparisons!B15</f>
        <v>1.5901733003237484</v>
      </c>
      <c r="C43" s="7" t="s">
        <v>72</v>
      </c>
      <c r="D43" s="25">
        <f>D37/100*Comparisons!D35*12/Comparisons!D15</f>
        <v>1.5901733003237484</v>
      </c>
      <c r="E43" s="25">
        <f>E37/100*Comparisons!E35*12/Comparisons!E15</f>
        <v>1.5901733003237484</v>
      </c>
      <c r="F43" s="25">
        <f>F37/100*Comparisons!F35*12/Comparisons!F15</f>
        <v>1.5901733003237484</v>
      </c>
      <c r="G43" s="25">
        <f>G37/100*Comparisons!G35*12/Comparisons!G15</f>
        <v>1.5901733003237484</v>
      </c>
      <c r="H43" s="25">
        <f>H37/100*Comparisons!H35*12/Comparisons!H15</f>
        <v>1.5901733003237484</v>
      </c>
      <c r="I43" s="25">
        <f>I37/100*Comparisons!I35*12/Comparisons!I15</f>
        <v>1.5901733003237484</v>
      </c>
      <c r="J43" s="25">
        <f>J37/100*Comparisons!J35*12/Comparisons!J15</f>
        <v>1.5901733003237484</v>
      </c>
      <c r="K43" s="25">
        <f>K37/100*Comparisons!K35*12/Comparisons!K15</f>
        <v>1.5901733003237484</v>
      </c>
    </row>
    <row r="44" spans="1:13" x14ac:dyDescent="0.25">
      <c r="A44" s="1" t="s">
        <v>85</v>
      </c>
      <c r="B44" s="26">
        <f>Comparisons!B36*Comparisons!B12*B37/100</f>
        <v>20.871024566749199</v>
      </c>
      <c r="C44" s="7" t="s">
        <v>72</v>
      </c>
      <c r="D44" s="26">
        <f>Comparisons!D36*Comparisons!D12*D37/100</f>
        <v>20.871024566749199</v>
      </c>
      <c r="E44" s="26">
        <f>Comparisons!E36*Comparisons!E12*E37/100</f>
        <v>20.871024566749199</v>
      </c>
      <c r="F44" s="26">
        <f>Comparisons!F36*Comparisons!F12*F37/100</f>
        <v>20.871024566749199</v>
      </c>
      <c r="G44" s="26">
        <f>Comparisons!G36*Comparisons!G12*G37/100</f>
        <v>20.871024566749199</v>
      </c>
      <c r="H44" s="26">
        <f>Comparisons!H36*Comparisons!H12*H37/100</f>
        <v>20.871024566749199</v>
      </c>
      <c r="I44" s="26">
        <f>Comparisons!I36*Comparisons!I12*I37/100</f>
        <v>20.871024566749199</v>
      </c>
      <c r="J44" s="26">
        <f>Comparisons!J36*Comparisons!J12*J37/100</f>
        <v>20.871024566749199</v>
      </c>
      <c r="K44" s="26">
        <f>Comparisons!K36*Comparisons!K12*K37/100</f>
        <v>20.871024566749199</v>
      </c>
    </row>
    <row r="45" spans="1:13" x14ac:dyDescent="0.25">
      <c r="A45" s="63"/>
      <c r="B45" s="64"/>
      <c r="C45" s="66"/>
      <c r="D45" s="5"/>
      <c r="E45" s="5"/>
      <c r="F45" s="5"/>
      <c r="G45" s="5"/>
      <c r="H45" s="5"/>
      <c r="I45" s="5"/>
      <c r="J45" s="5"/>
      <c r="K45" s="5"/>
    </row>
    <row r="46" spans="1:13" x14ac:dyDescent="0.25">
      <c r="B46" s="5"/>
      <c r="D46" s="5"/>
      <c r="E46" s="5"/>
      <c r="F46" s="5"/>
      <c r="G46" s="5"/>
      <c r="H46" s="5"/>
      <c r="I46" s="5"/>
      <c r="J46" s="5"/>
      <c r="K46" s="5"/>
    </row>
    <row r="47" spans="1:13" x14ac:dyDescent="0.25">
      <c r="A47" s="1" t="s">
        <v>86</v>
      </c>
      <c r="B47" s="35"/>
      <c r="D47" s="35"/>
      <c r="E47" s="35"/>
      <c r="F47" s="35"/>
      <c r="G47" s="35"/>
      <c r="H47" s="35"/>
      <c r="I47" s="35"/>
      <c r="J47" s="35"/>
      <c r="K47" s="35"/>
    </row>
    <row r="48" spans="1:13" x14ac:dyDescent="0.25">
      <c r="A48" s="1" t="s">
        <v>87</v>
      </c>
      <c r="B48" s="6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34">
        <f>Finishing!B4</f>
        <v>50</v>
      </c>
      <c r="B49" s="25">
        <f>0</f>
        <v>0</v>
      </c>
      <c r="C49" s="7" t="s">
        <v>88</v>
      </c>
      <c r="D49" s="29">
        <f>0</f>
        <v>0</v>
      </c>
      <c r="E49" s="31">
        <f>0</f>
        <v>0</v>
      </c>
      <c r="F49" s="29">
        <f>0</f>
        <v>0</v>
      </c>
      <c r="G49" s="31">
        <f>0</f>
        <v>0</v>
      </c>
      <c r="H49" s="29">
        <f>0</f>
        <v>0</v>
      </c>
      <c r="I49" s="31">
        <f>0</f>
        <v>0</v>
      </c>
      <c r="J49" s="29">
        <f>0</f>
        <v>0</v>
      </c>
      <c r="K49" s="31">
        <f>0</f>
        <v>0</v>
      </c>
    </row>
    <row r="50" spans="1:11" x14ac:dyDescent="0.25">
      <c r="A50" s="34">
        <f>Finishing!B5</f>
        <v>60</v>
      </c>
      <c r="B50" s="25">
        <f>(Finishing!$D5-Finishing!$D4)*Finishing!$E4*Finishing!$F4*Finishing!$G4+B49</f>
        <v>3.437424181209618</v>
      </c>
      <c r="C50" s="7" t="s">
        <v>88</v>
      </c>
      <c r="D50" s="29">
        <f>(Finishing!$D22-Finishing!$D21)*Finishing!$E21*Finishing!$F21*Finishing!$G21+D49</f>
        <v>3.437424181209618</v>
      </c>
      <c r="E50" s="31">
        <f>(Finishing!$D39-Finishing!$D38)*Finishing!$E38*Finishing!$F38*Finishing!$G38+E49</f>
        <v>3.437424181209618</v>
      </c>
      <c r="F50" s="29">
        <f>(Finishing!$D56-Finishing!$D55)*Finishing!$E55*Finishing!$F55*Finishing!$G55+F49</f>
        <v>3.437424181209618</v>
      </c>
      <c r="G50" s="31">
        <f>(Finishing!$D73-Finishing!$D72)*Finishing!$E72*Finishing!$F72*Finishing!$G72+G49</f>
        <v>3.437424181209618</v>
      </c>
      <c r="H50" s="29">
        <f>(Finishing!$D90-Finishing!$D89)*Finishing!$E89*Finishing!$F89*Finishing!$G89+H49</f>
        <v>3.437424181209618</v>
      </c>
      <c r="I50" s="31">
        <f>(Finishing!$D107-Finishing!$D106)*Finishing!$E106*Finishing!$F106*Finishing!$G106+I49</f>
        <v>3.437424181209618</v>
      </c>
      <c r="J50" s="29">
        <f>(Finishing!$D124-Finishing!$D123)*Finishing!$E123*Finishing!$F123*Finishing!$G123+J49</f>
        <v>3.437424181209618</v>
      </c>
      <c r="K50" s="31">
        <f>(Finishing!$D141-Finishing!$D140)*Finishing!$E140*Finishing!$F140*Finishing!$G140+K49</f>
        <v>3.437424181209618</v>
      </c>
    </row>
    <row r="51" spans="1:11" x14ac:dyDescent="0.25">
      <c r="A51" s="34">
        <f>Finishing!B6</f>
        <v>70</v>
      </c>
      <c r="B51" s="25">
        <f>(Finishing!$D6-Finishing!$D5)*Finishing!$E5*Finishing!$F5*Finishing!$G5+B50</f>
        <v>7.360753008057813</v>
      </c>
      <c r="C51" s="7" t="s">
        <v>88</v>
      </c>
      <c r="D51" s="29">
        <f>(Finishing!$D23-Finishing!$D22)*Finishing!$E22*Finishing!$F22*Finishing!$G22+D50</f>
        <v>7.360753008057813</v>
      </c>
      <c r="E51" s="31">
        <f>(Finishing!$D40-Finishing!$D39)*Finishing!$E39*Finishing!$F39*Finishing!$G39+E50</f>
        <v>7.360753008057813</v>
      </c>
      <c r="F51" s="29">
        <f>(Finishing!$D57-Finishing!$D56)*Finishing!$E56*Finishing!$F56*Finishing!$G56+F50</f>
        <v>7.360753008057813</v>
      </c>
      <c r="G51" s="31">
        <f>(Finishing!$D74-Finishing!$D73)*Finishing!$E73*Finishing!$F73*Finishing!$G73+G50</f>
        <v>7.360753008057813</v>
      </c>
      <c r="H51" s="29">
        <f>(Finishing!$D91-Finishing!$D90)*Finishing!$E90*Finishing!$F90*Finishing!$G90+H50</f>
        <v>7.360753008057813</v>
      </c>
      <c r="I51" s="31">
        <f>(Finishing!$D108-Finishing!$D107)*Finishing!$E107*Finishing!$F107*Finishing!$G107+I50</f>
        <v>7.360753008057813</v>
      </c>
      <c r="J51" s="29">
        <f>(Finishing!$D125-Finishing!$D124)*Finishing!$E124*Finishing!$F124*Finishing!$G124+J50</f>
        <v>7.360753008057813</v>
      </c>
      <c r="K51" s="31">
        <f>(Finishing!$D142-Finishing!$D141)*Finishing!$E141*Finishing!$F141*Finishing!$G141+K50</f>
        <v>7.360753008057813</v>
      </c>
    </row>
    <row r="52" spans="1:11" x14ac:dyDescent="0.25">
      <c r="A52" s="34">
        <f>Finishing!B7</f>
        <v>80</v>
      </c>
      <c r="B52" s="25">
        <f>(Finishing!$D7-Finishing!$D6)*Finishing!$E6*Finishing!$F6*Finishing!$G6+B51</f>
        <v>11.913449229451821</v>
      </c>
      <c r="C52" s="7" t="s">
        <v>88</v>
      </c>
      <c r="D52" s="29">
        <f>(Finishing!$D24-Finishing!$D23)*Finishing!$E23*Finishing!$F23*Finishing!$G23+D51</f>
        <v>11.913449229451821</v>
      </c>
      <c r="E52" s="31">
        <f>(Finishing!$D41-Finishing!$D40)*Finishing!$E40*Finishing!$F40*Finishing!$G40+E51</f>
        <v>11.913449229451821</v>
      </c>
      <c r="F52" s="29">
        <f>(Finishing!$D58-Finishing!$D57)*Finishing!$E57*Finishing!$F57*Finishing!$G57+F51</f>
        <v>11.913449229451821</v>
      </c>
      <c r="G52" s="31">
        <f>(Finishing!$D75-Finishing!$D74)*Finishing!$E74*Finishing!$F74*Finishing!$G74+G51</f>
        <v>11.913449229451821</v>
      </c>
      <c r="H52" s="29">
        <f>(Finishing!$D92-Finishing!$D91)*Finishing!$E91*Finishing!$F91*Finishing!$G91+H51</f>
        <v>11.913449229451821</v>
      </c>
      <c r="I52" s="31">
        <f>(Finishing!$D109-Finishing!$D108)*Finishing!$E108*Finishing!$F108*Finishing!$G108+I51</f>
        <v>11.913449229451821</v>
      </c>
      <c r="J52" s="29">
        <f>(Finishing!$D126-Finishing!$D125)*Finishing!$E125*Finishing!$F125*Finishing!$G125+J51</f>
        <v>11.913449229451821</v>
      </c>
      <c r="K52" s="31">
        <f>(Finishing!$D143-Finishing!$D142)*Finishing!$E142*Finishing!$F142*Finishing!$G142+K51</f>
        <v>11.913449229451821</v>
      </c>
    </row>
    <row r="53" spans="1:11" x14ac:dyDescent="0.25">
      <c r="A53" s="34">
        <f>Finishing!B8</f>
        <v>90</v>
      </c>
      <c r="B53" s="25">
        <f>(Finishing!$D8-Finishing!$D7)*Finishing!$E7*Finishing!$F7*Finishing!$G7+B52</f>
        <v>17.249924230775612</v>
      </c>
      <c r="C53" s="7" t="s">
        <v>88</v>
      </c>
      <c r="D53" s="29">
        <f>(Finishing!$D25-Finishing!$D24)*Finishing!$E24*Finishing!$F24*Finishing!$G24+D52</f>
        <v>17.249924230775612</v>
      </c>
      <c r="E53" s="31">
        <f>(Finishing!$D42-Finishing!$D41)*Finishing!$E41*Finishing!$F41*Finishing!$G41+E52</f>
        <v>17.249924230775612</v>
      </c>
      <c r="F53" s="29">
        <f>(Finishing!$D59-Finishing!$D58)*Finishing!$E58*Finishing!$F58*Finishing!$G58+F52</f>
        <v>17.249924230775612</v>
      </c>
      <c r="G53" s="31">
        <f>(Finishing!$D76-Finishing!$D75)*Finishing!$E75*Finishing!$F75*Finishing!$G75+G52</f>
        <v>17.249924230775612</v>
      </c>
      <c r="H53" s="29">
        <f>(Finishing!$D93-Finishing!$D92)*Finishing!$E92*Finishing!$F92*Finishing!$G92+H52</f>
        <v>17.249924230775612</v>
      </c>
      <c r="I53" s="31">
        <f>(Finishing!$D110-Finishing!$D109)*Finishing!$E109*Finishing!$F109*Finishing!$G109+I52</f>
        <v>17.249924230775612</v>
      </c>
      <c r="J53" s="29">
        <f>(Finishing!$D127-Finishing!$D126)*Finishing!$E126*Finishing!$F126*Finishing!$G126+J52</f>
        <v>17.249924230775612</v>
      </c>
      <c r="K53" s="31">
        <f>(Finishing!$D144-Finishing!$D143)*Finishing!$E143*Finishing!$F143*Finishing!$G143+K52</f>
        <v>17.249924230775612</v>
      </c>
    </row>
    <row r="54" spans="1:11" x14ac:dyDescent="0.25">
      <c r="A54" s="34">
        <f>Finishing!B9</f>
        <v>100</v>
      </c>
      <c r="B54" s="25">
        <f>(Finishing!$D9-Finishing!$D8)*Finishing!$E8*Finishing!$F8*Finishing!$G8+B53</f>
        <v>23.535308493881992</v>
      </c>
      <c r="C54" s="7" t="s">
        <v>88</v>
      </c>
      <c r="D54" s="29">
        <f>(Finishing!$D26-Finishing!$D25)*Finishing!$E25*Finishing!$F25*Finishing!$G25+D53</f>
        <v>23.535308493881992</v>
      </c>
      <c r="E54" s="31">
        <f>(Finishing!$D43-Finishing!$D42)*Finishing!$E42*Finishing!$F42*Finishing!$G42+E53</f>
        <v>23.535308493881992</v>
      </c>
      <c r="F54" s="29">
        <f>(Finishing!$D60-Finishing!$D59)*Finishing!$E59*Finishing!$F59*Finishing!$G59+F53</f>
        <v>23.535308493881992</v>
      </c>
      <c r="G54" s="31">
        <f>(Finishing!$D77-Finishing!$D76)*Finishing!$E76*Finishing!$F76*Finishing!$G76+G53</f>
        <v>23.535308493881992</v>
      </c>
      <c r="H54" s="29">
        <f>(Finishing!$D94-Finishing!$D93)*Finishing!$E93*Finishing!$F93*Finishing!$G93+H53</f>
        <v>23.535308493881992</v>
      </c>
      <c r="I54" s="31">
        <f>(Finishing!$D111-Finishing!$D110)*Finishing!$E110*Finishing!$F110*Finishing!$G110+I53</f>
        <v>23.535308493881992</v>
      </c>
      <c r="J54" s="29">
        <f>(Finishing!$D128-Finishing!$D127)*Finishing!$E127*Finishing!$F127*Finishing!$G127+J53</f>
        <v>23.535308493881992</v>
      </c>
      <c r="K54" s="31">
        <f>(Finishing!$D145-Finishing!$D144)*Finishing!$E144*Finishing!$F144*Finishing!$G144+K53</f>
        <v>23.535308493881992</v>
      </c>
    </row>
    <row r="55" spans="1:11" x14ac:dyDescent="0.25">
      <c r="A55" s="34">
        <f>Finishing!B10</f>
        <v>110</v>
      </c>
      <c r="B55" s="25">
        <f>(Finishing!$D10-Finishing!$D9)*Finishing!$E9*Finishing!$F9*Finishing!$G9+B54</f>
        <v>30.62314643061675</v>
      </c>
      <c r="C55" s="7" t="s">
        <v>88</v>
      </c>
      <c r="D55" s="29">
        <f>(Finishing!$D27-Finishing!$D26)*Finishing!$E26*Finishing!$F26*Finishing!$G26+D54</f>
        <v>30.62314643061675</v>
      </c>
      <c r="E55" s="31">
        <f>(Finishing!$D44-Finishing!$D43)*Finishing!$E43*Finishing!$F43*Finishing!$G43+E54</f>
        <v>30.62314643061675</v>
      </c>
      <c r="F55" s="29">
        <f>(Finishing!$D61-Finishing!$D60)*Finishing!$E60*Finishing!$F60*Finishing!$G60+F54</f>
        <v>30.62314643061675</v>
      </c>
      <c r="G55" s="31">
        <f>(Finishing!$D78-Finishing!$D77)*Finishing!$E77*Finishing!$F77*Finishing!$G77+G54</f>
        <v>30.62314643061675</v>
      </c>
      <c r="H55" s="29">
        <f>(Finishing!$D95-Finishing!$D94)*Finishing!$E94*Finishing!$F94*Finishing!$G94+H54</f>
        <v>30.62314643061675</v>
      </c>
      <c r="I55" s="31">
        <f>(Finishing!$D112-Finishing!$D111)*Finishing!$E111*Finishing!$F111*Finishing!$G111+I54</f>
        <v>30.62314643061675</v>
      </c>
      <c r="J55" s="29">
        <f>(Finishing!$D129-Finishing!$D128)*Finishing!$E128*Finishing!$F128*Finishing!$G128+J54</f>
        <v>30.62314643061675</v>
      </c>
      <c r="K55" s="31">
        <f>(Finishing!$D146-Finishing!$D145)*Finishing!$E145*Finishing!$F145*Finishing!$G145+K54</f>
        <v>30.62314643061675</v>
      </c>
    </row>
    <row r="56" spans="1:11" x14ac:dyDescent="0.25">
      <c r="A56" s="34">
        <f>Finishing!B11</f>
        <v>120</v>
      </c>
      <c r="B56" s="25">
        <f>(Finishing!$D11-Finishing!$D10)*Finishing!$E10*Finishing!$F10*Finishing!$G10+B55</f>
        <v>38.965735783745359</v>
      </c>
      <c r="C56" s="7" t="s">
        <v>88</v>
      </c>
      <c r="D56" s="29">
        <f>(Finishing!$D28-Finishing!$D27)*Finishing!$E27*Finishing!$F27*Finishing!$G27+D55</f>
        <v>38.965735783745359</v>
      </c>
      <c r="E56" s="31">
        <f>(Finishing!$D45-Finishing!$D44)*Finishing!$E44*Finishing!$F44*Finishing!$G44+E55</f>
        <v>38.965735783745359</v>
      </c>
      <c r="F56" s="29">
        <f>(Finishing!$D62-Finishing!$D61)*Finishing!$E61*Finishing!$F61*Finishing!$G61+F55</f>
        <v>38.965735783745359</v>
      </c>
      <c r="G56" s="31">
        <f>(Finishing!$D79-Finishing!$D78)*Finishing!$E78*Finishing!$F78*Finishing!$G78+G55</f>
        <v>38.965735783745359</v>
      </c>
      <c r="H56" s="29">
        <f>(Finishing!$D96-Finishing!$D95)*Finishing!$E95*Finishing!$F95*Finishing!$G95+H55</f>
        <v>38.965735783745359</v>
      </c>
      <c r="I56" s="31">
        <f>(Finishing!$D113-Finishing!$D112)*Finishing!$E112*Finishing!$F112*Finishing!$G112+I55</f>
        <v>38.965735783745359</v>
      </c>
      <c r="J56" s="29">
        <f>(Finishing!$D130-Finishing!$D129)*Finishing!$E129*Finishing!$F129*Finishing!$G129+J55</f>
        <v>38.965735783745359</v>
      </c>
      <c r="K56" s="31">
        <f>(Finishing!$D147-Finishing!$D146)*Finishing!$E146*Finishing!$F146*Finishing!$G146+K55</f>
        <v>38.965735783745359</v>
      </c>
    </row>
    <row r="57" spans="1:11" x14ac:dyDescent="0.25">
      <c r="A57" s="34">
        <f>Finishing!B12</f>
        <v>130</v>
      </c>
      <c r="B57" s="25">
        <f>(Finishing!$D12-Finishing!$D11)*Finishing!$E11*Finishing!$F11*Finishing!$G11+B56</f>
        <v>48.755702996546667</v>
      </c>
      <c r="C57" s="7" t="s">
        <v>88</v>
      </c>
      <c r="D57" s="29">
        <f>(Finishing!$D29-Finishing!$D28)*Finishing!$E28*Finishing!$F28*Finishing!$G28+D56</f>
        <v>48.755702996546667</v>
      </c>
      <c r="E57" s="31">
        <f>(Finishing!$D46-Finishing!$D45)*Finishing!$E45*Finishing!$F45*Finishing!$G45+E56</f>
        <v>48.755702996546667</v>
      </c>
      <c r="F57" s="29">
        <f>(Finishing!$D63-Finishing!$D62)*Finishing!$E62*Finishing!$F62*Finishing!$G62+F56</f>
        <v>48.755702996546667</v>
      </c>
      <c r="G57" s="31">
        <f>(Finishing!$D80-Finishing!$D79)*Finishing!$E79*Finishing!$F79*Finishing!$G79+G56</f>
        <v>48.755702996546667</v>
      </c>
      <c r="H57" s="29">
        <f>(Finishing!$D97-Finishing!$D96)*Finishing!$E96*Finishing!$F96*Finishing!$G96+H56</f>
        <v>48.755702996546667</v>
      </c>
      <c r="I57" s="31">
        <f>(Finishing!$D114-Finishing!$D113)*Finishing!$E113*Finishing!$F113*Finishing!$G113+I56</f>
        <v>48.755702996546667</v>
      </c>
      <c r="J57" s="29">
        <f>(Finishing!$D131-Finishing!$D130)*Finishing!$E130*Finishing!$F130*Finishing!$G130+J56</f>
        <v>48.755702996546667</v>
      </c>
      <c r="K57" s="31">
        <f>(Finishing!$D148-Finishing!$D147)*Finishing!$E147*Finishing!$F147*Finishing!$G147+K56</f>
        <v>48.755702996546667</v>
      </c>
    </row>
    <row r="58" spans="1:11" x14ac:dyDescent="0.25">
      <c r="A58" s="34">
        <f>Finishing!B13</f>
        <v>140</v>
      </c>
      <c r="B58" s="25">
        <f>(Finishing!$D13-Finishing!$D12)*Finishing!$E12*Finishing!$F12*Finishing!$G12+B57</f>
        <v>60.205023375470041</v>
      </c>
      <c r="C58" s="7" t="s">
        <v>88</v>
      </c>
      <c r="D58" s="29">
        <f>(Finishing!$D30-Finishing!$D29)*Finishing!$E29*Finishing!$F29*Finishing!$G29+D57</f>
        <v>60.205023375470041</v>
      </c>
      <c r="E58" s="31">
        <f>(Finishing!$D47-Finishing!$D46)*Finishing!$E46*Finishing!$F46*Finishing!$G46+E57</f>
        <v>60.205023375470041</v>
      </c>
      <c r="F58" s="29">
        <f>(Finishing!$D64-Finishing!$D63)*Finishing!$E63*Finishing!$F63*Finishing!$G63+F57</f>
        <v>60.205023375470041</v>
      </c>
      <c r="G58" s="31">
        <f>(Finishing!$D81-Finishing!$D80)*Finishing!$E80*Finishing!$F80*Finishing!$G80+G57</f>
        <v>60.205023375470041</v>
      </c>
      <c r="H58" s="29">
        <f>(Finishing!$D98-Finishing!$D97)*Finishing!$E97*Finishing!$F97*Finishing!$G97+H57</f>
        <v>60.205023375470041</v>
      </c>
      <c r="I58" s="31">
        <f>(Finishing!$D115-Finishing!$D114)*Finishing!$E114*Finishing!$F114*Finishing!$G114+I57</f>
        <v>60.205023375470041</v>
      </c>
      <c r="J58" s="29">
        <f>(Finishing!$D132-Finishing!$D131)*Finishing!$E131*Finishing!$F131*Finishing!$G131+J57</f>
        <v>60.205023375470041</v>
      </c>
      <c r="K58" s="31">
        <f>(Finishing!$D149-Finishing!$D148)*Finishing!$E148*Finishing!$F148*Finishing!$G148+K57</f>
        <v>60.205023375470041</v>
      </c>
    </row>
    <row r="59" spans="1:11" x14ac:dyDescent="0.25">
      <c r="A59" s="34">
        <f>Finishing!B14</f>
        <v>150</v>
      </c>
      <c r="B59" s="25">
        <f>(Finishing!$D14-Finishing!$D13)*Finishing!$E13*Finishing!$F13*Finishing!$G13+B58</f>
        <v>73.555751369537234</v>
      </c>
      <c r="C59" s="7" t="s">
        <v>88</v>
      </c>
      <c r="D59" s="29">
        <f>(Finishing!$D31-Finishing!$D30)*Finishing!$E30*Finishing!$F30*Finishing!$G30+D58</f>
        <v>73.555751369537234</v>
      </c>
      <c r="E59" s="31">
        <f>(Finishing!$D48-Finishing!$D47)*Finishing!$E47*Finishing!$F47*Finishing!$G47+E58</f>
        <v>73.555751369537234</v>
      </c>
      <c r="F59" s="29">
        <f>(Finishing!$D65-Finishing!$D64)*Finishing!$E64*Finishing!$F64*Finishing!$G64+F58</f>
        <v>73.555751369537234</v>
      </c>
      <c r="G59" s="31">
        <f>(Finishing!$D82-Finishing!$D81)*Finishing!$E81*Finishing!$F81*Finishing!$G81+G58</f>
        <v>73.555751369537234</v>
      </c>
      <c r="H59" s="29">
        <f>(Finishing!$D99-Finishing!$D98)*Finishing!$E98*Finishing!$F98*Finishing!$G98+H58</f>
        <v>73.555751369537234</v>
      </c>
      <c r="I59" s="31">
        <f>(Finishing!$D116-Finishing!$D115)*Finishing!$E115*Finishing!$F115*Finishing!$G115+I58</f>
        <v>73.555751369537234</v>
      </c>
      <c r="J59" s="29">
        <f>(Finishing!$D133-Finishing!$D132)*Finishing!$E132*Finishing!$F132*Finishing!$G132+J58</f>
        <v>73.555751369537234</v>
      </c>
      <c r="K59" s="31">
        <f>(Finishing!$D150-Finishing!$D149)*Finishing!$E149*Finishing!$F149*Finishing!$G149+K58</f>
        <v>73.555751369537234</v>
      </c>
    </row>
    <row r="60" spans="1:11" x14ac:dyDescent="0.25">
      <c r="A60" s="34">
        <f>Finishing!B15</f>
        <v>160</v>
      </c>
      <c r="B60" s="25">
        <f>(Finishing!$D15-Finishing!$D14)*Finishing!$E14*Finishing!$F14*Finishing!$G14+B59</f>
        <v>89.09907676016303</v>
      </c>
      <c r="C60" s="7" t="s">
        <v>88</v>
      </c>
      <c r="D60" s="29">
        <f>(Finishing!$D32-Finishing!$D31)*Finishing!$E31*Finishing!$F31*Finishing!$G31+D59</f>
        <v>89.09907676016303</v>
      </c>
      <c r="E60" s="31">
        <f>(Finishing!$D49-Finishing!$D48)*Finishing!$E48*Finishing!$F48*Finishing!$G48+E59</f>
        <v>89.09907676016303</v>
      </c>
      <c r="F60" s="29">
        <f>(Finishing!$D66-Finishing!$D65)*Finishing!$E65*Finishing!$F65*Finishing!$G65+F59</f>
        <v>89.09907676016303</v>
      </c>
      <c r="G60" s="31">
        <f>(Finishing!$D83-Finishing!$D82)*Finishing!$E82*Finishing!$F82*Finishing!$G82+G59</f>
        <v>89.09907676016303</v>
      </c>
      <c r="H60" s="29">
        <f>(Finishing!$D100-Finishing!$D99)*Finishing!$E99*Finishing!$F99*Finishing!$G99+H59</f>
        <v>89.09907676016303</v>
      </c>
      <c r="I60" s="31">
        <f>(Finishing!$D117-Finishing!$D116)*Finishing!$E116*Finishing!$F116*Finishing!$G116+I59</f>
        <v>89.09907676016303</v>
      </c>
      <c r="J60" s="29">
        <f>(Finishing!$D134-Finishing!$D133)*Finishing!$E133*Finishing!$F133*Finishing!$G133+J59</f>
        <v>89.09907676016303</v>
      </c>
      <c r="K60" s="31">
        <f>(Finishing!$D151-Finishing!$D150)*Finishing!$E150*Finishing!$F150*Finishing!$G150+K59</f>
        <v>89.09907676016303</v>
      </c>
    </row>
    <row r="61" spans="1:11" x14ac:dyDescent="0.25">
      <c r="A61" s="34">
        <f>Finishing!B16</f>
        <v>170</v>
      </c>
      <c r="B61" s="25">
        <f>(Finishing!$D16-Finishing!$D15)*Finishing!$E15*Finishing!$F15*Finishing!$G15+B60</f>
        <v>107.2091242085194</v>
      </c>
      <c r="C61" s="7" t="s">
        <v>88</v>
      </c>
      <c r="D61" s="29">
        <f>(Finishing!$D33-Finishing!$D32)*Finishing!$E32*Finishing!$F32*Finishing!$G32+D60</f>
        <v>107.2091242085194</v>
      </c>
      <c r="E61" s="31">
        <f>(Finishing!$D50-Finishing!$D49)*Finishing!$E49*Finishing!$F49*Finishing!$G49+E60</f>
        <v>107.2091242085194</v>
      </c>
      <c r="F61" s="29">
        <f>(Finishing!$D67-Finishing!$D66)*Finishing!$E66*Finishing!$F66*Finishing!$G66+F60</f>
        <v>107.2091242085194</v>
      </c>
      <c r="G61" s="31">
        <f>(Finishing!$D84-Finishing!$D83)*Finishing!$E83*Finishing!$F83*Finishing!$G83+G60</f>
        <v>107.2091242085194</v>
      </c>
      <c r="H61" s="29">
        <f>(Finishing!$D101-Finishing!$D100)*Finishing!$E100*Finishing!$F100*Finishing!$G100+H60</f>
        <v>107.2091242085194</v>
      </c>
      <c r="I61" s="31">
        <f>(Finishing!$D118-Finishing!$D117)*Finishing!$E117*Finishing!$F117*Finishing!$G117+I60</f>
        <v>107.2091242085194</v>
      </c>
      <c r="J61" s="29">
        <f>(Finishing!$D135-Finishing!$D134)*Finishing!$E134*Finishing!$F134*Finishing!$G134+J60</f>
        <v>107.2091242085194</v>
      </c>
      <c r="K61" s="31">
        <f>(Finishing!$D152-Finishing!$D151)*Finishing!$E151*Finishing!$F151*Finishing!$G151+K60</f>
        <v>107.2091242085194</v>
      </c>
    </row>
    <row r="62" spans="1:11" x14ac:dyDescent="0.25">
      <c r="A62" s="34">
        <f>Finishing!B17</f>
        <v>180</v>
      </c>
      <c r="B62" s="25">
        <f>(Finishing!$D17-Finishing!$D16)*Finishing!$E16*Finishing!$F16*Finishing!$G16+B61</f>
        <v>128.40500324723689</v>
      </c>
      <c r="C62" s="7" t="s">
        <v>88</v>
      </c>
      <c r="D62" s="29">
        <f>(Finishing!$D34-Finishing!$D33)*Finishing!$E33*Finishing!$F33*Finishing!$G33+D61</f>
        <v>128.40500324723689</v>
      </c>
      <c r="E62" s="31">
        <f>(Finishing!$D51-Finishing!$D50)*Finishing!$E50*Finishing!$F50*Finishing!$G50+E61</f>
        <v>128.40500324723689</v>
      </c>
      <c r="F62" s="29">
        <f>(Finishing!$D68-Finishing!$D67)*Finishing!$E67*Finishing!$F67*Finishing!$G67+F61</f>
        <v>128.40500324723689</v>
      </c>
      <c r="G62" s="31">
        <f>(Finishing!$D85-Finishing!$D84)*Finishing!$E84*Finishing!$F84*Finishing!$G84+G61</f>
        <v>128.40500324723689</v>
      </c>
      <c r="H62" s="29">
        <f>(Finishing!$D102-Finishing!$D101)*Finishing!$E101*Finishing!$F101*Finishing!$G101+H61</f>
        <v>128.40500324723689</v>
      </c>
      <c r="I62" s="31">
        <f>(Finishing!$D119-Finishing!$D118)*Finishing!$E118*Finishing!$F118*Finishing!$G118+I61</f>
        <v>128.40500324723689</v>
      </c>
      <c r="J62" s="29">
        <f>(Finishing!$D136-Finishing!$D135)*Finishing!$E135*Finishing!$F135*Finishing!$G135+J61</f>
        <v>128.40500324723689</v>
      </c>
      <c r="K62" s="31">
        <f>(Finishing!$D153-Finishing!$D152)*Finishing!$E152*Finishing!$F152*Finishing!$G152+K61</f>
        <v>128.40500324723689</v>
      </c>
    </row>
    <row r="63" spans="1:11" x14ac:dyDescent="0.25">
      <c r="A63" s="34">
        <f>Finishing!B18</f>
        <v>190</v>
      </c>
      <c r="B63" s="25" t="e">
        <f>(Finishing!$D18-Finishing!$D17)*Finishing!$E17*Finishing!$F17*Finishing!$G17+B62</f>
        <v>#DIV/0!</v>
      </c>
      <c r="C63" s="7" t="s">
        <v>88</v>
      </c>
      <c r="D63" s="29" t="e">
        <f>(Finishing!$D35-Finishing!$D34)*Finishing!$E34*Finishing!$F34*Finishing!$G34+D62</f>
        <v>#DIV/0!</v>
      </c>
      <c r="E63" s="31" t="e">
        <f>(Finishing!$D52-Finishing!$D51)*Finishing!$E51*Finishing!$F51*Finishing!$G51+E62</f>
        <v>#DIV/0!</v>
      </c>
      <c r="F63" s="29" t="e">
        <f>(Finishing!$D69-Finishing!$D68)*Finishing!$E68*Finishing!$F68*Finishing!$G68+F62</f>
        <v>#DIV/0!</v>
      </c>
      <c r="G63" s="31" t="e">
        <f>(Finishing!$D86-Finishing!$D85)*Finishing!$E85*Finishing!$F85*Finishing!$G85+G62</f>
        <v>#DIV/0!</v>
      </c>
      <c r="H63" s="29" t="e">
        <f>(Finishing!$D103-Finishing!$D102)*Finishing!$E102*Finishing!$F102*Finishing!$G102+H62</f>
        <v>#DIV/0!</v>
      </c>
      <c r="I63" s="31" t="e">
        <f>(Finishing!$D120-Finishing!$D119)*Finishing!$E119*Finishing!$F119*Finishing!$G119+I62</f>
        <v>#DIV/0!</v>
      </c>
      <c r="J63" s="29" t="e">
        <f>(Finishing!$D137-Finishing!$D136)*Finishing!$E136*Finishing!$F136*Finishing!$G136+J62</f>
        <v>#DIV/0!</v>
      </c>
      <c r="K63" s="31" t="e">
        <f>(Finishing!$D154-Finishing!$D153)*Finishing!$E153*Finishing!$F153*Finishing!$G153+K62</f>
        <v>#DIV/0!</v>
      </c>
    </row>
    <row r="64" spans="1:11" x14ac:dyDescent="0.25">
      <c r="A64" s="1" t="s">
        <v>89</v>
      </c>
      <c r="D64" s="5"/>
      <c r="E64" s="5"/>
      <c r="F64" s="5"/>
      <c r="G64" s="5"/>
      <c r="H64" s="5"/>
      <c r="I64" s="5"/>
      <c r="J64" s="5"/>
      <c r="K64" s="5"/>
    </row>
    <row r="65" spans="1:11" x14ac:dyDescent="0.25">
      <c r="A65" s="34">
        <f>Finishing!B4</f>
        <v>50</v>
      </c>
      <c r="B65" s="27">
        <f>Finishing!$P4/100*Finishing!$B4+Finishing!$L4+Finishing!$M4+Finishing!$B4*0.007</f>
        <v>8.85</v>
      </c>
      <c r="C65" s="7" t="s">
        <v>88</v>
      </c>
      <c r="D65" s="36">
        <f>Finishing!$P21/100*Finishing!$B21+Finishing!$L21+Finishing!$M21+Finishing!$B21*0.007</f>
        <v>8.85</v>
      </c>
      <c r="E65" s="37">
        <f>Finishing!$P38/100*Finishing!$B38+Finishing!$L38+Finishing!$M38+Finishing!$B38*0.007</f>
        <v>8.85</v>
      </c>
      <c r="F65" s="36">
        <f>Finishing!$P55/100*Finishing!$B55+Finishing!$L55+Finishing!$M55+Finishing!$B55*0.007</f>
        <v>8.85</v>
      </c>
      <c r="G65" s="37">
        <f>Finishing!$P72/100*Finishing!$B72+Finishing!$L72+Finishing!$M72+Finishing!$B72*0.007</f>
        <v>8.85</v>
      </c>
      <c r="H65" s="36">
        <f>Finishing!$P89/100*Finishing!$B89+Finishing!$L89+Finishing!$M89+Finishing!$B89*0.007</f>
        <v>8.85</v>
      </c>
      <c r="I65" s="37">
        <f>Finishing!$P106/100*Finishing!$B106+Finishing!$L106+Finishing!$M106+Finishing!$B106*0.007</f>
        <v>8.85</v>
      </c>
      <c r="J65" s="36">
        <f>Finishing!$P123/100*Finishing!$B123+Finishing!$L123+Finishing!$M123+Finishing!$B123*0.007</f>
        <v>8.85</v>
      </c>
      <c r="K65" s="37">
        <f>Finishing!$P140/100*Finishing!$B140+Finishing!$L140+Finishing!$M140+Finishing!$B140*0.007</f>
        <v>8.85</v>
      </c>
    </row>
    <row r="66" spans="1:11" x14ac:dyDescent="0.25">
      <c r="A66" s="34">
        <f>Finishing!B5</f>
        <v>60</v>
      </c>
      <c r="B66" s="27">
        <f>Finishing!$P5/100*Finishing!$B5+Finishing!$L5+Finishing!$M5+Finishing!$B5*0.007</f>
        <v>9.52</v>
      </c>
      <c r="C66" s="7" t="s">
        <v>88</v>
      </c>
      <c r="D66" s="36">
        <f>Finishing!$P22/100*Finishing!$B22+Finishing!$L22+Finishing!$M22+Finishing!$B22*0.007</f>
        <v>9.52</v>
      </c>
      <c r="E66" s="37">
        <f>Finishing!$P39/100*Finishing!$B39+Finishing!$L39+Finishing!$M39+Finishing!$B39*0.007</f>
        <v>9.52</v>
      </c>
      <c r="F66" s="36">
        <f>Finishing!$P56/100*Finishing!$B56+Finishing!$L56+Finishing!$M56+Finishing!$B56*0.007</f>
        <v>9.52</v>
      </c>
      <c r="G66" s="37">
        <f>Finishing!$P73/100*Finishing!$B73+Finishing!$L73+Finishing!$M73+Finishing!$B73*0.007</f>
        <v>9.52</v>
      </c>
      <c r="H66" s="36">
        <f>Finishing!$P90/100*Finishing!$B90+Finishing!$L90+Finishing!$M90+Finishing!$B90*0.007</f>
        <v>9.52</v>
      </c>
      <c r="I66" s="37">
        <f>Finishing!$P107/100*Finishing!$B107+Finishing!$L107+Finishing!$M107+Finishing!$B107*0.007</f>
        <v>9.52</v>
      </c>
      <c r="J66" s="36">
        <f>Finishing!$P124/100*Finishing!$B124+Finishing!$L124+Finishing!$M124+Finishing!$B124*0.007</f>
        <v>9.52</v>
      </c>
      <c r="K66" s="37">
        <f>Finishing!$P141/100*Finishing!$B141+Finishing!$L141+Finishing!$M141+Finishing!$B141*0.007</f>
        <v>9.52</v>
      </c>
    </row>
    <row r="67" spans="1:11" x14ac:dyDescent="0.25">
      <c r="A67" s="34">
        <f>Finishing!B6</f>
        <v>70</v>
      </c>
      <c r="B67" s="27">
        <f>Finishing!$P6/100*Finishing!$B6+Finishing!$L6+Finishing!$M6+Finishing!$B6*0.007</f>
        <v>10.69</v>
      </c>
      <c r="C67" s="7" t="s">
        <v>88</v>
      </c>
      <c r="D67" s="36">
        <f>Finishing!$P23/100*Finishing!$B23+Finishing!$L23+Finishing!$M23+Finishing!$B23*0.007</f>
        <v>10.69</v>
      </c>
      <c r="E67" s="37">
        <f>Finishing!$P40/100*Finishing!$B40+Finishing!$L40+Finishing!$M40+Finishing!$B40*0.007</f>
        <v>10.69</v>
      </c>
      <c r="F67" s="36">
        <f>Finishing!$P57/100*Finishing!$B57+Finishing!$L57+Finishing!$M57+Finishing!$B57*0.007</f>
        <v>10.69</v>
      </c>
      <c r="G67" s="37">
        <f>Finishing!$P74/100*Finishing!$B74+Finishing!$L74+Finishing!$M74+Finishing!$B74*0.007</f>
        <v>10.69</v>
      </c>
      <c r="H67" s="36">
        <f>Finishing!$P91/100*Finishing!$B91+Finishing!$L91+Finishing!$M91+Finishing!$B91*0.007</f>
        <v>10.69</v>
      </c>
      <c r="I67" s="37">
        <f>Finishing!$P108/100*Finishing!$B108+Finishing!$L108+Finishing!$M108+Finishing!$B108*0.007</f>
        <v>10.69</v>
      </c>
      <c r="J67" s="36">
        <f>Finishing!$P125/100*Finishing!$B125+Finishing!$L125+Finishing!$M125+Finishing!$B125*0.007</f>
        <v>10.69</v>
      </c>
      <c r="K67" s="37">
        <f>Finishing!$P142/100*Finishing!$B142+Finishing!$L142+Finishing!$M142+Finishing!$B142*0.007</f>
        <v>10.69</v>
      </c>
    </row>
    <row r="68" spans="1:11" x14ac:dyDescent="0.25">
      <c r="A68" s="34">
        <f>Finishing!B7</f>
        <v>80</v>
      </c>
      <c r="B68" s="27">
        <f>Finishing!$P7/100*Finishing!$B7+Finishing!$L7+Finishing!$M7+Finishing!$B7*0.007</f>
        <v>11.360000000000001</v>
      </c>
      <c r="C68" s="7" t="s">
        <v>88</v>
      </c>
      <c r="D68" s="36">
        <f>Finishing!$P24/100*Finishing!$B24+Finishing!$L24+Finishing!$M24+Finishing!$B24*0.007</f>
        <v>11.360000000000001</v>
      </c>
      <c r="E68" s="37">
        <f>Finishing!$P41/100*Finishing!$B41+Finishing!$L41+Finishing!$M41+Finishing!$B41*0.007</f>
        <v>11.360000000000001</v>
      </c>
      <c r="F68" s="36">
        <f>Finishing!$P58/100*Finishing!$B58+Finishing!$L58+Finishing!$M58+Finishing!$B58*0.007</f>
        <v>11.360000000000001</v>
      </c>
      <c r="G68" s="37">
        <f>Finishing!$P75/100*Finishing!$B75+Finishing!$L75+Finishing!$M75+Finishing!$B75*0.007</f>
        <v>11.360000000000001</v>
      </c>
      <c r="H68" s="36">
        <f>Finishing!$P92/100*Finishing!$B92+Finishing!$L92+Finishing!$M92+Finishing!$B92*0.007</f>
        <v>11.360000000000001</v>
      </c>
      <c r="I68" s="37">
        <f>Finishing!$P109/100*Finishing!$B109+Finishing!$L109+Finishing!$M109+Finishing!$B109*0.007</f>
        <v>11.360000000000001</v>
      </c>
      <c r="J68" s="36">
        <f>Finishing!$P126/100*Finishing!$B126+Finishing!$L126+Finishing!$M126+Finishing!$B126*0.007</f>
        <v>11.360000000000001</v>
      </c>
      <c r="K68" s="37">
        <f>Finishing!$P143/100*Finishing!$B143+Finishing!$L143+Finishing!$M143+Finishing!$B143*0.007</f>
        <v>11.360000000000001</v>
      </c>
    </row>
    <row r="69" spans="1:11" x14ac:dyDescent="0.25">
      <c r="A69" s="34">
        <f>Finishing!B8</f>
        <v>90</v>
      </c>
      <c r="B69" s="27">
        <f>Finishing!$P8/100*Finishing!$B8+Finishing!$L8+Finishing!$M8+Finishing!$B8*0.007</f>
        <v>11.63</v>
      </c>
      <c r="C69" s="7" t="s">
        <v>88</v>
      </c>
      <c r="D69" s="36">
        <f>Finishing!$P25/100*Finishing!$B25+Finishing!$L25+Finishing!$M25+Finishing!$B25*0.007</f>
        <v>11.63</v>
      </c>
      <c r="E69" s="37">
        <f>Finishing!$P42/100*Finishing!$B42+Finishing!$L42+Finishing!$M42+Finishing!$B42*0.007</f>
        <v>11.63</v>
      </c>
      <c r="F69" s="36">
        <f>Finishing!$P59/100*Finishing!$B59+Finishing!$L59+Finishing!$M59+Finishing!$B59*0.007</f>
        <v>11.63</v>
      </c>
      <c r="G69" s="37">
        <f>Finishing!$P76/100*Finishing!$B76+Finishing!$L76+Finishing!$M76+Finishing!$B76*0.007</f>
        <v>11.63</v>
      </c>
      <c r="H69" s="36">
        <f>Finishing!$P93/100*Finishing!$B93+Finishing!$L93+Finishing!$M93+Finishing!$B93*0.007</f>
        <v>11.63</v>
      </c>
      <c r="I69" s="37">
        <f>Finishing!$P110/100*Finishing!$B110+Finishing!$L110+Finishing!$M110+Finishing!$B110*0.007</f>
        <v>11.63</v>
      </c>
      <c r="J69" s="36">
        <f>Finishing!$P127/100*Finishing!$B127+Finishing!$L127+Finishing!$M127+Finishing!$B127*0.007</f>
        <v>11.63</v>
      </c>
      <c r="K69" s="37">
        <f>Finishing!$P144/100*Finishing!$B144+Finishing!$L144+Finishing!$M144+Finishing!$B144*0.007</f>
        <v>11.63</v>
      </c>
    </row>
    <row r="70" spans="1:11" x14ac:dyDescent="0.25">
      <c r="A70" s="34">
        <f>Finishing!B9</f>
        <v>100</v>
      </c>
      <c r="B70" s="27">
        <f>Finishing!$P9/100*Finishing!$B9+Finishing!$L9+Finishing!$M9+Finishing!$B9*0.007</f>
        <v>12.2</v>
      </c>
      <c r="C70" s="7" t="s">
        <v>88</v>
      </c>
      <c r="D70" s="36">
        <f>Finishing!$P26/100*Finishing!$B26+Finishing!$L26+Finishing!$M26+Finishing!$B26*0.007</f>
        <v>12.2</v>
      </c>
      <c r="E70" s="37">
        <f>Finishing!$P43/100*Finishing!$B43+Finishing!$L43+Finishing!$M43+Finishing!$B43*0.007</f>
        <v>12.2</v>
      </c>
      <c r="F70" s="36">
        <f>Finishing!$P60/100*Finishing!$B60+Finishing!$L60+Finishing!$M60+Finishing!$B60*0.007</f>
        <v>12.2</v>
      </c>
      <c r="G70" s="37">
        <f>Finishing!$P77/100*Finishing!$B77+Finishing!$L77+Finishing!$M77+Finishing!$B77*0.007</f>
        <v>12.2</v>
      </c>
      <c r="H70" s="36">
        <f>Finishing!$P94/100*Finishing!$B94+Finishing!$L94+Finishing!$M94+Finishing!$B94*0.007</f>
        <v>12.2</v>
      </c>
      <c r="I70" s="37">
        <f>Finishing!$P111/100*Finishing!$B111+Finishing!$L111+Finishing!$M111+Finishing!$B111*0.007</f>
        <v>12.2</v>
      </c>
      <c r="J70" s="36">
        <f>Finishing!$P128/100*Finishing!$B128+Finishing!$L128+Finishing!$M128+Finishing!$B128*0.007</f>
        <v>12.2</v>
      </c>
      <c r="K70" s="37">
        <f>Finishing!$P145/100*Finishing!$B145+Finishing!$L145+Finishing!$M145+Finishing!$B145*0.007</f>
        <v>12.2</v>
      </c>
    </row>
    <row r="71" spans="1:11" x14ac:dyDescent="0.25">
      <c r="A71" s="34">
        <f>Finishing!B10</f>
        <v>110</v>
      </c>
      <c r="B71" s="27">
        <f>Finishing!$P10/100*Finishing!$B10+Finishing!$L10+Finishing!$M10+Finishing!$B10*0.007</f>
        <v>13.27</v>
      </c>
      <c r="C71" s="7" t="s">
        <v>88</v>
      </c>
      <c r="D71" s="36">
        <f>Finishing!$P27/100*Finishing!$B27+Finishing!$L27+Finishing!$M27+Finishing!$B27*0.007</f>
        <v>13.27</v>
      </c>
      <c r="E71" s="37">
        <f>Finishing!$P44/100*Finishing!$B44+Finishing!$L44+Finishing!$M44+Finishing!$B44*0.007</f>
        <v>13.27</v>
      </c>
      <c r="F71" s="36">
        <f>Finishing!$P61/100*Finishing!$B61+Finishing!$L61+Finishing!$M61+Finishing!$B61*0.007</f>
        <v>13.27</v>
      </c>
      <c r="G71" s="37">
        <f>Finishing!$P78/100*Finishing!$B78+Finishing!$L78+Finishing!$M78+Finishing!$B78*0.007</f>
        <v>13.27</v>
      </c>
      <c r="H71" s="36">
        <f>Finishing!$P95/100*Finishing!$B95+Finishing!$L95+Finishing!$M95+Finishing!$B95*0.007</f>
        <v>13.27</v>
      </c>
      <c r="I71" s="37">
        <f>Finishing!$P112/100*Finishing!$B112+Finishing!$L112+Finishing!$M112+Finishing!$B112*0.007</f>
        <v>13.27</v>
      </c>
      <c r="J71" s="36">
        <f>Finishing!$P129/100*Finishing!$B129+Finishing!$L129+Finishing!$M129+Finishing!$B129*0.007</f>
        <v>13.27</v>
      </c>
      <c r="K71" s="37">
        <f>Finishing!$P146/100*Finishing!$B146+Finishing!$L146+Finishing!$M146+Finishing!$B146*0.007</f>
        <v>13.27</v>
      </c>
    </row>
    <row r="72" spans="1:11" x14ac:dyDescent="0.25">
      <c r="A72" s="34">
        <f>Finishing!B11</f>
        <v>120</v>
      </c>
      <c r="B72" s="27">
        <f>Finishing!$P11/100*Finishing!$B11+Finishing!$L11+Finishing!$M11+Finishing!$B11*0.007</f>
        <v>13.84</v>
      </c>
      <c r="C72" s="7" t="s">
        <v>88</v>
      </c>
      <c r="D72" s="36">
        <f>Finishing!$P28/100*Finishing!$B28+Finishing!$L28+Finishing!$M28+Finishing!$B28*0.007</f>
        <v>13.84</v>
      </c>
      <c r="E72" s="37">
        <f>Finishing!$P45/100*Finishing!$B45+Finishing!$L45+Finishing!$M45+Finishing!$B45*0.007</f>
        <v>13.84</v>
      </c>
      <c r="F72" s="36">
        <f>Finishing!$P62/100*Finishing!$B62+Finishing!$L62+Finishing!$M62+Finishing!$B62*0.007</f>
        <v>13.84</v>
      </c>
      <c r="G72" s="37">
        <f>Finishing!$P79/100*Finishing!$B79+Finishing!$L79+Finishing!$M79+Finishing!$B79*0.007</f>
        <v>13.84</v>
      </c>
      <c r="H72" s="36">
        <f>Finishing!$P96/100*Finishing!$B96+Finishing!$L96+Finishing!$M96+Finishing!$B96*0.007</f>
        <v>13.84</v>
      </c>
      <c r="I72" s="37">
        <f>Finishing!$P113/100*Finishing!$B113+Finishing!$L113+Finishing!$M113+Finishing!$B113*0.007</f>
        <v>13.84</v>
      </c>
      <c r="J72" s="36">
        <f>Finishing!$P130/100*Finishing!$B130+Finishing!$L130+Finishing!$M130+Finishing!$B130*0.007</f>
        <v>13.84</v>
      </c>
      <c r="K72" s="37">
        <f>Finishing!$P147/100*Finishing!$B147+Finishing!$L147+Finishing!$M147+Finishing!$B147*0.007</f>
        <v>13.84</v>
      </c>
    </row>
    <row r="73" spans="1:11" x14ac:dyDescent="0.25">
      <c r="A73" s="34">
        <f>Finishing!B12</f>
        <v>130</v>
      </c>
      <c r="B73" s="27">
        <f>Finishing!$P12/100*Finishing!$B12+Finishing!$L12+Finishing!$M12+Finishing!$B12*0.007</f>
        <v>14.91</v>
      </c>
      <c r="C73" s="7" t="s">
        <v>88</v>
      </c>
      <c r="D73" s="36">
        <f>Finishing!$P29/100*Finishing!$B29+Finishing!$L29+Finishing!$M29+Finishing!$B29*0.007</f>
        <v>14.91</v>
      </c>
      <c r="E73" s="37">
        <f>Finishing!$P46/100*Finishing!$B46+Finishing!$L46+Finishing!$M46+Finishing!$B46*0.007</f>
        <v>14.91</v>
      </c>
      <c r="F73" s="36">
        <f>Finishing!$P63/100*Finishing!$B63+Finishing!$L63+Finishing!$M63+Finishing!$B63*0.007</f>
        <v>14.91</v>
      </c>
      <c r="G73" s="37">
        <f>Finishing!$P80/100*Finishing!$B80+Finishing!$L80+Finishing!$M80+Finishing!$B80*0.007</f>
        <v>14.91</v>
      </c>
      <c r="H73" s="36">
        <f>Finishing!$P97/100*Finishing!$B97+Finishing!$L97+Finishing!$M97+Finishing!$B97*0.007</f>
        <v>14.91</v>
      </c>
      <c r="I73" s="37">
        <f>Finishing!$P114/100*Finishing!$B114+Finishing!$L114+Finishing!$M114+Finishing!$B114*0.007</f>
        <v>14.91</v>
      </c>
      <c r="J73" s="36">
        <f>Finishing!$P131/100*Finishing!$B131+Finishing!$L131+Finishing!$M131+Finishing!$B131*0.007</f>
        <v>14.91</v>
      </c>
      <c r="K73" s="37">
        <f>Finishing!$P148/100*Finishing!$B148+Finishing!$L148+Finishing!$M148+Finishing!$B148*0.007</f>
        <v>14.91</v>
      </c>
    </row>
    <row r="74" spans="1:11" x14ac:dyDescent="0.25">
      <c r="A74" s="34">
        <f>Finishing!B13</f>
        <v>140</v>
      </c>
      <c r="B74" s="27">
        <f>Finishing!$P13/100*Finishing!$B13+Finishing!$L13+Finishing!$M13+Finishing!$B13*0.007</f>
        <v>14.08</v>
      </c>
      <c r="C74" s="7" t="s">
        <v>88</v>
      </c>
      <c r="D74" s="36">
        <f>Finishing!$P30/100*Finishing!$B30+Finishing!$L30+Finishing!$M30+Finishing!$B30*0.007</f>
        <v>14.08</v>
      </c>
      <c r="E74" s="37">
        <f>Finishing!$P47/100*Finishing!$B47+Finishing!$L47+Finishing!$M47+Finishing!$B47*0.007</f>
        <v>14.08</v>
      </c>
      <c r="F74" s="36">
        <f>Finishing!$P64/100*Finishing!$B64+Finishing!$L64+Finishing!$M64+Finishing!$B64*0.007</f>
        <v>14.08</v>
      </c>
      <c r="G74" s="37">
        <f>Finishing!$P81/100*Finishing!$B81+Finishing!$L81+Finishing!$M81+Finishing!$B81*0.007</f>
        <v>14.08</v>
      </c>
      <c r="H74" s="36">
        <f>Finishing!$P98/100*Finishing!$B98+Finishing!$L98+Finishing!$M98+Finishing!$B98*0.007</f>
        <v>14.08</v>
      </c>
      <c r="I74" s="37">
        <f>Finishing!$P115/100*Finishing!$B115+Finishing!$L115+Finishing!$M115+Finishing!$B115*0.007</f>
        <v>14.08</v>
      </c>
      <c r="J74" s="36">
        <f>Finishing!$P132/100*Finishing!$B132+Finishing!$L132+Finishing!$M132+Finishing!$B132*0.007</f>
        <v>14.08</v>
      </c>
      <c r="K74" s="37">
        <f>Finishing!$P149/100*Finishing!$B149+Finishing!$L149+Finishing!$M149+Finishing!$B149*0.007</f>
        <v>14.08</v>
      </c>
    </row>
    <row r="75" spans="1:11" x14ac:dyDescent="0.25">
      <c r="A75" s="34">
        <f>Finishing!B14</f>
        <v>150</v>
      </c>
      <c r="B75" s="27">
        <f>Finishing!$P14/100*Finishing!$B14+Finishing!$L14+Finishing!$M14+Finishing!$B14*0.007</f>
        <v>15.05</v>
      </c>
      <c r="C75" s="7" t="s">
        <v>88</v>
      </c>
      <c r="D75" s="36">
        <f>Finishing!$P31/100*Finishing!$B31+Finishing!$L31+Finishing!$M31+Finishing!$B31*0.007</f>
        <v>15.05</v>
      </c>
      <c r="E75" s="37">
        <f>Finishing!$P48/100*Finishing!$B48+Finishing!$L48+Finishing!$M48+Finishing!$B48*0.007</f>
        <v>15.05</v>
      </c>
      <c r="F75" s="36">
        <f>Finishing!$P65/100*Finishing!$B65+Finishing!$L65+Finishing!$M65+Finishing!$B65*0.007</f>
        <v>15.05</v>
      </c>
      <c r="G75" s="37">
        <f>Finishing!$P82/100*Finishing!$B82+Finishing!$L82+Finishing!$M82+Finishing!$B82*0.007</f>
        <v>15.05</v>
      </c>
      <c r="H75" s="36">
        <f>Finishing!$P99/100*Finishing!$B99+Finishing!$L99+Finishing!$M99+Finishing!$B99*0.007</f>
        <v>15.05</v>
      </c>
      <c r="I75" s="37">
        <f>Finishing!$P116/100*Finishing!$B116+Finishing!$L116+Finishing!$M116+Finishing!$B116*0.007</f>
        <v>15.05</v>
      </c>
      <c r="J75" s="36">
        <f>Finishing!$P133/100*Finishing!$B133+Finishing!$L133+Finishing!$M133+Finishing!$B133*0.007</f>
        <v>15.05</v>
      </c>
      <c r="K75" s="37">
        <f>Finishing!$P150/100*Finishing!$B150+Finishing!$L150+Finishing!$M150+Finishing!$B150*0.007</f>
        <v>15.05</v>
      </c>
    </row>
    <row r="76" spans="1:11" x14ac:dyDescent="0.25">
      <c r="A76" s="34">
        <f>Finishing!B15</f>
        <v>160</v>
      </c>
      <c r="B76" s="27">
        <f>Finishing!$P15/100*Finishing!$B15+Finishing!$L15+Finishing!$M15+Finishing!$B15*0.007</f>
        <v>15.52</v>
      </c>
      <c r="C76" s="7" t="s">
        <v>88</v>
      </c>
      <c r="D76" s="36">
        <f>Finishing!$P32/100*Finishing!$B32+Finishing!$L32+Finishing!$M32+Finishing!$B32*0.007</f>
        <v>15.52</v>
      </c>
      <c r="E76" s="37">
        <f>Finishing!$P49/100*Finishing!$B49+Finishing!$L49+Finishing!$M49+Finishing!$B49*0.007</f>
        <v>15.52</v>
      </c>
      <c r="F76" s="36">
        <f>Finishing!$P66/100*Finishing!$B66+Finishing!$L66+Finishing!$M66+Finishing!$B66*0.007</f>
        <v>15.52</v>
      </c>
      <c r="G76" s="37">
        <f>Finishing!$P83/100*Finishing!$B83+Finishing!$L83+Finishing!$M83+Finishing!$B83*0.007</f>
        <v>15.52</v>
      </c>
      <c r="H76" s="36">
        <f>Finishing!$P100/100*Finishing!$B100+Finishing!$L100+Finishing!$M100+Finishing!$B100*0.007</f>
        <v>15.52</v>
      </c>
      <c r="I76" s="37">
        <f>Finishing!$P117/100*Finishing!$B117+Finishing!$L117+Finishing!$M117+Finishing!$B117*0.007</f>
        <v>15.52</v>
      </c>
      <c r="J76" s="36">
        <f>Finishing!$P134/100*Finishing!$B134+Finishing!$L134+Finishing!$M134+Finishing!$B134*0.007</f>
        <v>15.52</v>
      </c>
      <c r="K76" s="37">
        <f>Finishing!$P151/100*Finishing!$B151+Finishing!$L151+Finishing!$M151+Finishing!$B151*0.007</f>
        <v>15.52</v>
      </c>
    </row>
    <row r="77" spans="1:11" x14ac:dyDescent="0.25">
      <c r="A77" s="34">
        <f>Finishing!B16</f>
        <v>170</v>
      </c>
      <c r="B77" s="27">
        <f>Finishing!$P16/100*Finishing!$B16+Finishing!$L16+Finishing!$M16+Finishing!$B16*0.007</f>
        <v>15.49</v>
      </c>
      <c r="C77" s="7" t="s">
        <v>88</v>
      </c>
      <c r="D77" s="36">
        <f>Finishing!$P33/100*Finishing!$B33+Finishing!$L33+Finishing!$M33+Finishing!$B33*0.007</f>
        <v>15.49</v>
      </c>
      <c r="E77" s="37">
        <f>Finishing!$P50/100*Finishing!$B50+Finishing!$L50+Finishing!$M50+Finishing!$B50*0.007</f>
        <v>15.49</v>
      </c>
      <c r="F77" s="36">
        <f>Finishing!$P67/100*Finishing!$B67+Finishing!$L67+Finishing!$M67+Finishing!$B67*0.007</f>
        <v>15.49</v>
      </c>
      <c r="G77" s="37">
        <f>Finishing!$P84/100*Finishing!$B84+Finishing!$L84+Finishing!$M84+Finishing!$B84*0.007</f>
        <v>15.49</v>
      </c>
      <c r="H77" s="36">
        <f>Finishing!$P101/100*Finishing!$B101+Finishing!$L101+Finishing!$M101+Finishing!$B101*0.007</f>
        <v>15.49</v>
      </c>
      <c r="I77" s="37">
        <f>Finishing!$P118/100*Finishing!$B118+Finishing!$L118+Finishing!$M118+Finishing!$B118*0.007</f>
        <v>15.49</v>
      </c>
      <c r="J77" s="36">
        <f>Finishing!$P135/100*Finishing!$B135+Finishing!$L135+Finishing!$M135+Finishing!$B135*0.007</f>
        <v>15.49</v>
      </c>
      <c r="K77" s="37">
        <f>Finishing!$P152/100*Finishing!$B152+Finishing!$L152+Finishing!$M152+Finishing!$B152*0.007</f>
        <v>15.49</v>
      </c>
    </row>
    <row r="78" spans="1:11" x14ac:dyDescent="0.25">
      <c r="A78" s="34">
        <f>Finishing!B17</f>
        <v>180</v>
      </c>
      <c r="B78" s="27">
        <f>Finishing!$P17/100*Finishing!$B17+Finishing!$L17+Finishing!$M17+Finishing!$B17*0.007</f>
        <v>15.959999999999999</v>
      </c>
      <c r="C78" s="7" t="s">
        <v>88</v>
      </c>
      <c r="D78" s="36">
        <f>Finishing!$P34/100*Finishing!$B34+Finishing!$L34+Finishing!$M34+Finishing!$B34*0.007</f>
        <v>15.959999999999999</v>
      </c>
      <c r="E78" s="37">
        <f>Finishing!$P51/100*Finishing!$B51+Finishing!$L51+Finishing!$M51+Finishing!$B51*0.007</f>
        <v>15.959999999999999</v>
      </c>
      <c r="F78" s="36">
        <f>Finishing!$P68/100*Finishing!$B68+Finishing!$L68+Finishing!$M68+Finishing!$B68*0.007</f>
        <v>15.959999999999999</v>
      </c>
      <c r="G78" s="37">
        <f>Finishing!$P85/100*Finishing!$B85+Finishing!$L85+Finishing!$M85+Finishing!$B85*0.007</f>
        <v>15.959999999999999</v>
      </c>
      <c r="H78" s="36">
        <f>Finishing!$P102/100*Finishing!$B102+Finishing!$L102+Finishing!$M102+Finishing!$B102*0.007</f>
        <v>15.959999999999999</v>
      </c>
      <c r="I78" s="37">
        <f>Finishing!$P119/100*Finishing!$B119+Finishing!$L119+Finishing!$M119+Finishing!$B119*0.007</f>
        <v>15.959999999999999</v>
      </c>
      <c r="J78" s="36">
        <f>Finishing!$P136/100*Finishing!$B136+Finishing!$L136+Finishing!$M136+Finishing!$B136*0.007</f>
        <v>15.959999999999999</v>
      </c>
      <c r="K78" s="37">
        <f>Finishing!$P153/100*Finishing!$B153+Finishing!$L153+Finishing!$M153+Finishing!$B153*0.007</f>
        <v>15.959999999999999</v>
      </c>
    </row>
    <row r="79" spans="1:11" x14ac:dyDescent="0.25">
      <c r="A79" s="34">
        <f>Finishing!B18</f>
        <v>190</v>
      </c>
      <c r="B79" s="27">
        <f>Finishing!$P18/100*Finishing!$B18+Finishing!$L18+Finishing!$M18+Finishing!$B18*0.007</f>
        <v>16.43</v>
      </c>
      <c r="C79" s="7" t="s">
        <v>88</v>
      </c>
      <c r="D79" s="36">
        <f>Finishing!$P35/100*Finishing!$B35+Finishing!$L35+Finishing!$M35+Finishing!$B35*0.007</f>
        <v>16.43</v>
      </c>
      <c r="E79" s="37">
        <f>Finishing!$P52/100*Finishing!$B52+Finishing!$L52+Finishing!$M52+Finishing!$B52*0.007</f>
        <v>16.43</v>
      </c>
      <c r="F79" s="36">
        <f>Finishing!$P69/100*Finishing!$B69+Finishing!$L69+Finishing!$M69+Finishing!$B69*0.007</f>
        <v>16.43</v>
      </c>
      <c r="G79" s="37">
        <f>Finishing!$P86/100*Finishing!$B86+Finishing!$L86+Finishing!$M86+Finishing!$B86*0.007</f>
        <v>16.43</v>
      </c>
      <c r="H79" s="36">
        <f>Finishing!$P103/100*Finishing!$B103+Finishing!$L103+Finishing!$M103+Finishing!$B103*0.007</f>
        <v>16.43</v>
      </c>
      <c r="I79" s="37">
        <f>Finishing!$P120/100*Finishing!$B120+Finishing!$L120+Finishing!$M120+Finishing!$B120*0.007</f>
        <v>16.43</v>
      </c>
      <c r="J79" s="36">
        <f>Finishing!$P137/100*Finishing!$B137+Finishing!$L137+Finishing!$M137+Finishing!$B137*0.007</f>
        <v>16.43</v>
      </c>
      <c r="K79" s="37">
        <f>Finishing!$P154/100*Finishing!$B154+Finishing!$L154+Finishing!$M154+Finishing!$B154*0.007</f>
        <v>16.43</v>
      </c>
    </row>
    <row r="80" spans="1:11" x14ac:dyDescent="0.25">
      <c r="A80" s="1" t="s">
        <v>90</v>
      </c>
      <c r="D80" s="5"/>
      <c r="E80" s="5"/>
      <c r="F80" s="5"/>
      <c r="G80" s="5"/>
      <c r="H80" s="5"/>
      <c r="I80" s="5"/>
      <c r="J80" s="5"/>
      <c r="K80" s="5"/>
    </row>
    <row r="81" spans="1:11" x14ac:dyDescent="0.25">
      <c r="A81" s="34">
        <f>Finishing!B4</f>
        <v>50</v>
      </c>
      <c r="B81" s="25">
        <f>Finishing!$S4+Finishing!$T4+Finishing!$N4-Finishing!$O4+Finishing!$Q4</f>
        <v>0.10013092095394704</v>
      </c>
      <c r="C81" s="7" t="s">
        <v>88</v>
      </c>
      <c r="D81" s="29">
        <f>Finishing!$S21+Finishing!$T21+Finishing!$N21-Finishing!$O21+Finishing!$Q21</f>
        <v>0.10013092095394704</v>
      </c>
      <c r="E81" s="31">
        <f>Finishing!$S38+Finishing!$T38+Finishing!$N38-Finishing!$O38+Finishing!$Q38</f>
        <v>0.10013092095394704</v>
      </c>
      <c r="F81" s="29">
        <f>Finishing!$S55+Finishing!$T55+Finishing!$N55-Finishing!$O55+Finishing!$Q55</f>
        <v>0.10013092095394704</v>
      </c>
      <c r="G81" s="31">
        <f>Finishing!$S72+Finishing!$T72+Finishing!$N72-Finishing!$O72+Finishing!$Q72</f>
        <v>0.10013092095394704</v>
      </c>
      <c r="H81" s="29">
        <f>Finishing!$S89+Finishing!$T89+Finishing!$N89-Finishing!$O89+Finishing!$Q89</f>
        <v>0.10013092095394704</v>
      </c>
      <c r="I81" s="31">
        <f>Finishing!$S106+Finishing!$T106+Finishing!$N106-Finishing!$O106+Finishing!$Q106</f>
        <v>0.10013092095394704</v>
      </c>
      <c r="J81" s="29">
        <f>Finishing!$S123+Finishing!$T123+Finishing!$N123-Finishing!$O123+Finishing!$Q123</f>
        <v>0.10013092095394704</v>
      </c>
      <c r="K81" s="31">
        <f>Finishing!$S140+Finishing!$T140+Finishing!$N140-Finishing!$O140+Finishing!$Q140</f>
        <v>0.10013092095394704</v>
      </c>
    </row>
    <row r="82" spans="1:11" x14ac:dyDescent="0.25">
      <c r="A82" s="34">
        <f>Finishing!B5</f>
        <v>60</v>
      </c>
      <c r="B82" s="25">
        <f>Finishing!$S5+Finishing!$T5+Finishing!$N5-Finishing!$O5+Finishing!$Q5</f>
        <v>0.74842715706863572</v>
      </c>
      <c r="C82" s="7" t="s">
        <v>88</v>
      </c>
      <c r="D82" s="29">
        <f>Finishing!$S22+Finishing!$T22+Finishing!$N22-Finishing!$O22+Finishing!$Q22</f>
        <v>0.74842715706863572</v>
      </c>
      <c r="E82" s="31">
        <f>Finishing!$S39+Finishing!$T39+Finishing!$N39-Finishing!$O39+Finishing!$Q39</f>
        <v>0.74842715706863572</v>
      </c>
      <c r="F82" s="29">
        <f>Finishing!$S56+Finishing!$T56+Finishing!$N56-Finishing!$O56+Finishing!$Q56</f>
        <v>0.74842715706863572</v>
      </c>
      <c r="G82" s="31">
        <f>Finishing!$S73+Finishing!$T73+Finishing!$N73-Finishing!$O73+Finishing!$Q73</f>
        <v>0.74842715706863572</v>
      </c>
      <c r="H82" s="29">
        <f>Finishing!$S90+Finishing!$T90+Finishing!$N90-Finishing!$O90+Finishing!$Q90</f>
        <v>0.74842715706863572</v>
      </c>
      <c r="I82" s="31">
        <f>Finishing!$S107+Finishing!$T107+Finishing!$N107-Finishing!$O107+Finishing!$Q107</f>
        <v>0.74842715706863572</v>
      </c>
      <c r="J82" s="29">
        <f>Finishing!$S124+Finishing!$T124+Finishing!$N124-Finishing!$O124+Finishing!$Q124</f>
        <v>0.74842715706863572</v>
      </c>
      <c r="K82" s="31">
        <f>Finishing!$S141+Finishing!$T141+Finishing!$N141-Finishing!$O141+Finishing!$Q141</f>
        <v>0.74842715706863572</v>
      </c>
    </row>
    <row r="83" spans="1:11" x14ac:dyDescent="0.25">
      <c r="A83" s="34">
        <f>Finishing!B6</f>
        <v>70</v>
      </c>
      <c r="B83" s="25">
        <f>Finishing!$S6+Finishing!$T6+Finishing!$N6-Finishing!$O6+Finishing!$Q6</f>
        <v>1.4066702281366754</v>
      </c>
      <c r="C83" s="7" t="s">
        <v>88</v>
      </c>
      <c r="D83" s="29">
        <f>Finishing!$S23+Finishing!$T23+Finishing!$N23-Finishing!$O23+Finishing!$Q23</f>
        <v>1.4066702281366754</v>
      </c>
      <c r="E83" s="31">
        <f>Finishing!$S40+Finishing!$T40+Finishing!$N40-Finishing!$O40+Finishing!$Q40</f>
        <v>1.4066702281366754</v>
      </c>
      <c r="F83" s="29">
        <f>Finishing!$S57+Finishing!$T57+Finishing!$N57-Finishing!$O57+Finishing!$Q57</f>
        <v>1.4066702281366754</v>
      </c>
      <c r="G83" s="31">
        <f>Finishing!$S74+Finishing!$T74+Finishing!$N74-Finishing!$O74+Finishing!$Q74</f>
        <v>1.4066702281366754</v>
      </c>
      <c r="H83" s="29">
        <f>Finishing!$S91+Finishing!$T91+Finishing!$N91-Finishing!$O91+Finishing!$Q91</f>
        <v>1.4066702281366754</v>
      </c>
      <c r="I83" s="31">
        <f>Finishing!$S108+Finishing!$T108+Finishing!$N108-Finishing!$O108+Finishing!$Q108</f>
        <v>1.4066702281366754</v>
      </c>
      <c r="J83" s="29">
        <f>Finishing!$S125+Finishing!$T125+Finishing!$N125-Finishing!$O125+Finishing!$Q125</f>
        <v>1.4066702281366754</v>
      </c>
      <c r="K83" s="31">
        <f>Finishing!$S142+Finishing!$T142+Finishing!$N142-Finishing!$O142+Finishing!$Q142</f>
        <v>1.4066702281366754</v>
      </c>
    </row>
    <row r="84" spans="1:11" x14ac:dyDescent="0.25">
      <c r="A84" s="34">
        <f>Finishing!B7</f>
        <v>80</v>
      </c>
      <c r="B84" s="25">
        <f>Finishing!$S7+Finishing!$T7+Finishing!$N7-Finishing!$O7+Finishing!$Q7</f>
        <v>2.0842068934853226</v>
      </c>
      <c r="C84" s="7" t="s">
        <v>88</v>
      </c>
      <c r="D84" s="29">
        <f>Finishing!$S24+Finishing!$T24+Finishing!$N24-Finishing!$O24+Finishing!$Q24</f>
        <v>2.0842068934853226</v>
      </c>
      <c r="E84" s="31">
        <f>Finishing!$S41+Finishing!$T41+Finishing!$N41-Finishing!$O41+Finishing!$Q41</f>
        <v>2.0842068934853226</v>
      </c>
      <c r="F84" s="29">
        <f>Finishing!$S58+Finishing!$T58+Finishing!$N58-Finishing!$O58+Finishing!$Q58</f>
        <v>2.0842068934853226</v>
      </c>
      <c r="G84" s="31">
        <f>Finishing!$S75+Finishing!$T75+Finishing!$N75-Finishing!$O75+Finishing!$Q75</f>
        <v>2.0842068934853226</v>
      </c>
      <c r="H84" s="29">
        <f>Finishing!$S92+Finishing!$T92+Finishing!$N92-Finishing!$O92+Finishing!$Q92</f>
        <v>2.0842068934853226</v>
      </c>
      <c r="I84" s="31">
        <f>Finishing!$S109+Finishing!$T109+Finishing!$N109-Finishing!$O109+Finishing!$Q109</f>
        <v>2.0842068934853226</v>
      </c>
      <c r="J84" s="29">
        <f>Finishing!$S126+Finishing!$T126+Finishing!$N126-Finishing!$O126+Finishing!$Q126</f>
        <v>2.0842068934853226</v>
      </c>
      <c r="K84" s="31">
        <f>Finishing!$S143+Finishing!$T143+Finishing!$N143-Finishing!$O143+Finishing!$Q143</f>
        <v>2.0842068934853226</v>
      </c>
    </row>
    <row r="85" spans="1:11" x14ac:dyDescent="0.25">
      <c r="A85" s="34">
        <f>Finishing!B8</f>
        <v>90</v>
      </c>
      <c r="B85" s="25">
        <f>Finishing!$S8+Finishing!$T8+Finishing!$N8-Finishing!$O8+Finishing!$Q8</f>
        <v>2.7893744832751595</v>
      </c>
      <c r="C85" s="7" t="s">
        <v>88</v>
      </c>
      <c r="D85" s="29">
        <f>Finishing!$S25+Finishing!$T25+Finishing!$N25-Finishing!$O25+Finishing!$Q25</f>
        <v>2.7893744832751595</v>
      </c>
      <c r="E85" s="31">
        <f>Finishing!$S42+Finishing!$T42+Finishing!$N42-Finishing!$O42+Finishing!$Q42</f>
        <v>2.7893744832751595</v>
      </c>
      <c r="F85" s="29">
        <f>Finishing!$S59+Finishing!$T59+Finishing!$N59-Finishing!$O59+Finishing!$Q59</f>
        <v>2.7893744832751595</v>
      </c>
      <c r="G85" s="31">
        <f>Finishing!$S76+Finishing!$T76+Finishing!$N76-Finishing!$O76+Finishing!$Q76</f>
        <v>2.7893744832751595</v>
      </c>
      <c r="H85" s="29">
        <f>Finishing!$S93+Finishing!$T93+Finishing!$N93-Finishing!$O93+Finishing!$Q93</f>
        <v>2.7893744832751595</v>
      </c>
      <c r="I85" s="31">
        <f>Finishing!$S110+Finishing!$T110+Finishing!$N110-Finishing!$O110+Finishing!$Q110</f>
        <v>2.7893744832751595</v>
      </c>
      <c r="J85" s="29">
        <f>Finishing!$S127+Finishing!$T127+Finishing!$N127-Finishing!$O127+Finishing!$Q127</f>
        <v>2.7893744832751595</v>
      </c>
      <c r="K85" s="31">
        <f>Finishing!$S144+Finishing!$T144+Finishing!$N144-Finishing!$O144+Finishing!$Q144</f>
        <v>2.7893744832751595</v>
      </c>
    </row>
    <row r="86" spans="1:11" x14ac:dyDescent="0.25">
      <c r="A86" s="34">
        <f>Finishing!B9</f>
        <v>100</v>
      </c>
      <c r="B86" s="25">
        <f>Finishing!$S9+Finishing!$T9+Finishing!$N9-Finishing!$O9+Finishing!$Q9</f>
        <v>3.5302998289574474</v>
      </c>
      <c r="C86" s="7" t="s">
        <v>88</v>
      </c>
      <c r="D86" s="29">
        <f>Finishing!$S26+Finishing!$T26+Finishing!$N26-Finishing!$O26+Finishing!$Q26</f>
        <v>3.5302998289574474</v>
      </c>
      <c r="E86" s="31">
        <f>Finishing!$S43+Finishing!$T43+Finishing!$N43-Finishing!$O43+Finishing!$Q43</f>
        <v>3.5302998289574474</v>
      </c>
      <c r="F86" s="29">
        <f>Finishing!$S60+Finishing!$T60+Finishing!$N60-Finishing!$O60+Finishing!$Q60</f>
        <v>3.5302998289574474</v>
      </c>
      <c r="G86" s="31">
        <f>Finishing!$S77+Finishing!$T77+Finishing!$N77-Finishing!$O77+Finishing!$Q77</f>
        <v>3.5302998289574474</v>
      </c>
      <c r="H86" s="29">
        <f>Finishing!$S94+Finishing!$T94+Finishing!$N94-Finishing!$O94+Finishing!$Q94</f>
        <v>3.5302998289574474</v>
      </c>
      <c r="I86" s="31">
        <f>Finishing!$S111+Finishing!$T111+Finishing!$N111-Finishing!$O111+Finishing!$Q111</f>
        <v>3.5302998289574474</v>
      </c>
      <c r="J86" s="29">
        <f>Finishing!$S128+Finishing!$T128+Finishing!$N128-Finishing!$O128+Finishing!$Q128</f>
        <v>3.5302998289574474</v>
      </c>
      <c r="K86" s="31">
        <f>Finishing!$S145+Finishing!$T145+Finishing!$N145-Finishing!$O145+Finishing!$Q145</f>
        <v>3.5302998289574474</v>
      </c>
    </row>
    <row r="87" spans="1:11" x14ac:dyDescent="0.25">
      <c r="A87" s="34">
        <f>Finishing!B10</f>
        <v>110</v>
      </c>
      <c r="B87" s="25">
        <f>Finishing!$S10+Finishing!$T10+Finishing!$N10-Finishing!$O10+Finishing!$Q10</f>
        <v>5.1654787085515474</v>
      </c>
      <c r="C87" s="7" t="s">
        <v>88</v>
      </c>
      <c r="D87" s="29">
        <f>Finishing!$S27+Finishing!$T27+Finishing!$N27-Finishing!$O27+Finishing!$Q27</f>
        <v>5.1654787085515474</v>
      </c>
      <c r="E87" s="31">
        <f>Finishing!$S44+Finishing!$T44+Finishing!$N44-Finishing!$O44+Finishing!$Q44</f>
        <v>5.1654787085515474</v>
      </c>
      <c r="F87" s="29">
        <f>Finishing!$S61+Finishing!$T61+Finishing!$N61-Finishing!$O61+Finishing!$Q61</f>
        <v>5.1654787085515474</v>
      </c>
      <c r="G87" s="31">
        <f>Finishing!$S78+Finishing!$T78+Finishing!$N78-Finishing!$O78+Finishing!$Q78</f>
        <v>5.1654787085515474</v>
      </c>
      <c r="H87" s="29">
        <f>Finishing!$S95+Finishing!$T95+Finishing!$N95-Finishing!$O95+Finishing!$Q95</f>
        <v>5.1654787085515474</v>
      </c>
      <c r="I87" s="31">
        <f>Finishing!$S112+Finishing!$T112+Finishing!$N112-Finishing!$O112+Finishing!$Q112</f>
        <v>5.1654787085515474</v>
      </c>
      <c r="J87" s="29">
        <f>Finishing!$S129+Finishing!$T129+Finishing!$N129-Finishing!$O129+Finishing!$Q129</f>
        <v>5.1654787085515474</v>
      </c>
      <c r="K87" s="31">
        <f>Finishing!$S146+Finishing!$T146+Finishing!$N146-Finishing!$O146+Finishing!$Q146</f>
        <v>5.1654787085515474</v>
      </c>
    </row>
    <row r="88" spans="1:11" x14ac:dyDescent="0.25">
      <c r="A88" s="34">
        <f>Finishing!B11</f>
        <v>120</v>
      </c>
      <c r="B88" s="25">
        <f>Finishing!$S11+Finishing!$T11+Finishing!$N11-Finishing!$O11+Finishing!$Q11</f>
        <v>6.0043332545799366</v>
      </c>
      <c r="C88" s="7" t="s">
        <v>88</v>
      </c>
      <c r="D88" s="29">
        <f>Finishing!$S28+Finishing!$T28+Finishing!$N28-Finishing!$O28+Finishing!$Q28</f>
        <v>6.0043332545799366</v>
      </c>
      <c r="E88" s="31">
        <f>Finishing!$S45+Finishing!$T45+Finishing!$N45-Finishing!$O45+Finishing!$Q45</f>
        <v>6.0043332545799366</v>
      </c>
      <c r="F88" s="29">
        <f>Finishing!$S62+Finishing!$T62+Finishing!$N62-Finishing!$O62+Finishing!$Q62</f>
        <v>6.0043332545799366</v>
      </c>
      <c r="G88" s="31">
        <f>Finishing!$S79+Finishing!$T79+Finishing!$N79-Finishing!$O79+Finishing!$Q79</f>
        <v>6.0043332545799366</v>
      </c>
      <c r="H88" s="29">
        <f>Finishing!$S96+Finishing!$T96+Finishing!$N96-Finishing!$O96+Finishing!$Q96</f>
        <v>6.0043332545799366</v>
      </c>
      <c r="I88" s="31">
        <f>Finishing!$S113+Finishing!$T113+Finishing!$N113-Finishing!$O113+Finishing!$Q113</f>
        <v>6.0043332545799366</v>
      </c>
      <c r="J88" s="29">
        <f>Finishing!$S130+Finishing!$T130+Finishing!$N130-Finishing!$O130+Finishing!$Q130</f>
        <v>6.0043332545799366</v>
      </c>
      <c r="K88" s="31">
        <f>Finishing!$S147+Finishing!$T147+Finishing!$N147-Finishing!$O147+Finishing!$Q147</f>
        <v>6.0043332545799366</v>
      </c>
    </row>
    <row r="89" spans="1:11" x14ac:dyDescent="0.25">
      <c r="A89" s="34">
        <f>Finishing!B12</f>
        <v>130</v>
      </c>
      <c r="B89" s="25">
        <f>Finishing!$S12+Finishing!$T12+Finishing!$N12-Finishing!$O12+Finishing!$Q12</f>
        <v>6.9078878298943307</v>
      </c>
      <c r="C89" s="7" t="s">
        <v>88</v>
      </c>
      <c r="D89" s="29">
        <f>Finishing!$S29+Finishing!$T29+Finishing!$N29-Finishing!$O29+Finishing!$Q29</f>
        <v>6.9078878298943307</v>
      </c>
      <c r="E89" s="31">
        <f>Finishing!$S46+Finishing!$T46+Finishing!$N46-Finishing!$O46+Finishing!$Q46</f>
        <v>6.9078878298943307</v>
      </c>
      <c r="F89" s="29">
        <f>Finishing!$S63+Finishing!$T63+Finishing!$N63-Finishing!$O63+Finishing!$Q63</f>
        <v>6.9078878298943307</v>
      </c>
      <c r="G89" s="31">
        <f>Finishing!$S80+Finishing!$T80+Finishing!$N80-Finishing!$O80+Finishing!$Q80</f>
        <v>6.9078878298943307</v>
      </c>
      <c r="H89" s="29">
        <f>Finishing!$S97+Finishing!$T97+Finishing!$N97-Finishing!$O97+Finishing!$Q97</f>
        <v>6.9078878298943307</v>
      </c>
      <c r="I89" s="31">
        <f>Finishing!$S114+Finishing!$T114+Finishing!$N114-Finishing!$O114+Finishing!$Q114</f>
        <v>6.9078878298943307</v>
      </c>
      <c r="J89" s="29">
        <f>Finishing!$S131+Finishing!$T131+Finishing!$N131-Finishing!$O131+Finishing!$Q131</f>
        <v>6.9078878298943307</v>
      </c>
      <c r="K89" s="31">
        <f>Finishing!$S148+Finishing!$T148+Finishing!$N148-Finishing!$O148+Finishing!$Q148</f>
        <v>6.9078878298943307</v>
      </c>
    </row>
    <row r="90" spans="1:11" x14ac:dyDescent="0.25">
      <c r="A90" s="34">
        <f>Finishing!B13</f>
        <v>140</v>
      </c>
      <c r="B90" s="25">
        <f>Finishing!$S13+Finishing!$T13+Finishing!$N13-Finishing!$O13+Finishing!$Q13</f>
        <v>7.1397203058843592</v>
      </c>
      <c r="C90" s="7" t="s">
        <v>88</v>
      </c>
      <c r="D90" s="29">
        <f>Finishing!$S30+Finishing!$T30+Finishing!$N30-Finishing!$O30+Finishing!$Q30</f>
        <v>7.1397203058843592</v>
      </c>
      <c r="E90" s="31">
        <f>Finishing!$S47+Finishing!$T47+Finishing!$N47-Finishing!$O47+Finishing!$Q47</f>
        <v>7.1397203058843592</v>
      </c>
      <c r="F90" s="29">
        <f>Finishing!$S64+Finishing!$T64+Finishing!$N64-Finishing!$O64+Finishing!$Q64</f>
        <v>7.1397203058843592</v>
      </c>
      <c r="G90" s="31">
        <f>Finishing!$S81+Finishing!$T81+Finishing!$N81-Finishing!$O81+Finishing!$Q81</f>
        <v>7.1397203058843592</v>
      </c>
      <c r="H90" s="29">
        <f>Finishing!$S98+Finishing!$T98+Finishing!$N98-Finishing!$O98+Finishing!$Q98</f>
        <v>7.1397203058843592</v>
      </c>
      <c r="I90" s="31">
        <f>Finishing!$S115+Finishing!$T115+Finishing!$N115-Finishing!$O115+Finishing!$Q115</f>
        <v>7.1397203058843592</v>
      </c>
      <c r="J90" s="29">
        <f>Finishing!$S132+Finishing!$T132+Finishing!$N132-Finishing!$O132+Finishing!$Q132</f>
        <v>7.1397203058843592</v>
      </c>
      <c r="K90" s="31">
        <f>Finishing!$S149+Finishing!$T149+Finishing!$N149-Finishing!$O149+Finishing!$Q149</f>
        <v>7.1397203058843592</v>
      </c>
    </row>
    <row r="91" spans="1:11" x14ac:dyDescent="0.25">
      <c r="A91" s="34">
        <f>Finishing!B14</f>
        <v>150</v>
      </c>
      <c r="B91" s="25">
        <f>Finishing!$S14+Finishing!$T14+Finishing!$N14-Finishing!$O14+Finishing!$Q14</f>
        <v>11.717432335124638</v>
      </c>
      <c r="C91" s="7" t="s">
        <v>88</v>
      </c>
      <c r="D91" s="29">
        <f>Finishing!$S31+Finishing!$T31+Finishing!$N31-Finishing!$O31+Finishing!$Q31</f>
        <v>11.717432335124638</v>
      </c>
      <c r="E91" s="31">
        <f>Finishing!$S48+Finishing!$T48+Finishing!$N48-Finishing!$O48+Finishing!$Q48</f>
        <v>11.717432335124638</v>
      </c>
      <c r="F91" s="29">
        <f>Finishing!$S65+Finishing!$T65+Finishing!$N65-Finishing!$O65+Finishing!$Q65</f>
        <v>11.717432335124638</v>
      </c>
      <c r="G91" s="31">
        <f>Finishing!$S82+Finishing!$T82+Finishing!$N82-Finishing!$O82+Finishing!$Q82</f>
        <v>11.717432335124638</v>
      </c>
      <c r="H91" s="29">
        <f>Finishing!$S99+Finishing!$T99+Finishing!$N99-Finishing!$O99+Finishing!$Q99</f>
        <v>11.717432335124638</v>
      </c>
      <c r="I91" s="31">
        <f>Finishing!$S116+Finishing!$T116+Finishing!$N116-Finishing!$O116+Finishing!$Q116</f>
        <v>11.717432335124638</v>
      </c>
      <c r="J91" s="29">
        <f>Finishing!$S133+Finishing!$T133+Finishing!$N133-Finishing!$O133+Finishing!$Q133</f>
        <v>11.717432335124638</v>
      </c>
      <c r="K91" s="31">
        <f>Finishing!$S150+Finishing!$T150+Finishing!$N150-Finishing!$O150+Finishing!$Q150</f>
        <v>11.717432335124638</v>
      </c>
    </row>
    <row r="92" spans="1:11" x14ac:dyDescent="0.25">
      <c r="A92" s="34">
        <f>Finishing!B15</f>
        <v>160</v>
      </c>
      <c r="B92" s="25">
        <f>Finishing!$S15+Finishing!$T15+Finishing!$N15-Finishing!$O15+Finishing!$Q15</f>
        <v>12.915091225556122</v>
      </c>
      <c r="C92" s="7" t="s">
        <v>88</v>
      </c>
      <c r="D92" s="29">
        <f>Finishing!$S32+Finishing!$T32+Finishing!$N32-Finishing!$O32+Finishing!$Q32</f>
        <v>12.915091225556122</v>
      </c>
      <c r="E92" s="31">
        <f>Finishing!$S49+Finishing!$T49+Finishing!$N49-Finishing!$O49+Finishing!$Q49</f>
        <v>12.915091225556122</v>
      </c>
      <c r="F92" s="29">
        <f>Finishing!$S66+Finishing!$T66+Finishing!$N66-Finishing!$O66+Finishing!$Q66</f>
        <v>12.915091225556122</v>
      </c>
      <c r="G92" s="31">
        <f>Finishing!$S83+Finishing!$T83+Finishing!$N83-Finishing!$O83+Finishing!$Q83</f>
        <v>12.915091225556122</v>
      </c>
      <c r="H92" s="29">
        <f>Finishing!$S100+Finishing!$T100+Finishing!$N100-Finishing!$O100+Finishing!$Q100</f>
        <v>12.915091225556122</v>
      </c>
      <c r="I92" s="31">
        <f>Finishing!$S117+Finishing!$T117+Finishing!$N117-Finishing!$O117+Finishing!$Q117</f>
        <v>12.915091225556122</v>
      </c>
      <c r="J92" s="29">
        <f>Finishing!$S134+Finishing!$T134+Finishing!$N134-Finishing!$O134+Finishing!$Q134</f>
        <v>12.915091225556122</v>
      </c>
      <c r="K92" s="31">
        <f>Finishing!$S151+Finishing!$T151+Finishing!$N151-Finishing!$O151+Finishing!$Q151</f>
        <v>12.915091225556122</v>
      </c>
    </row>
    <row r="93" spans="1:11" x14ac:dyDescent="0.25">
      <c r="A93" s="34">
        <f>Finishing!B16</f>
        <v>170</v>
      </c>
      <c r="B93" s="25">
        <f>Finishing!$S16+Finishing!$T16+Finishing!$N16-Finishing!$O16+Finishing!$Q16</f>
        <v>14.267586576237715</v>
      </c>
      <c r="C93" s="7" t="s">
        <v>88</v>
      </c>
      <c r="D93" s="29">
        <f>Finishing!$S33+Finishing!$T33+Finishing!$N33-Finishing!$O33+Finishing!$Q33</f>
        <v>14.267586576237715</v>
      </c>
      <c r="E93" s="31">
        <f>Finishing!$S50+Finishing!$T50+Finishing!$N50-Finishing!$O50+Finishing!$Q50</f>
        <v>14.267586576237715</v>
      </c>
      <c r="F93" s="29">
        <f>Finishing!$S67+Finishing!$T67+Finishing!$N67-Finishing!$O67+Finishing!$Q67</f>
        <v>14.267586576237715</v>
      </c>
      <c r="G93" s="31">
        <f>Finishing!$S84+Finishing!$T84+Finishing!$N84-Finishing!$O84+Finishing!$Q84</f>
        <v>14.267586576237715</v>
      </c>
      <c r="H93" s="29">
        <f>Finishing!$S101+Finishing!$T101+Finishing!$N101-Finishing!$O101+Finishing!$Q101</f>
        <v>14.267586576237715</v>
      </c>
      <c r="I93" s="31">
        <f>Finishing!$S118+Finishing!$T118+Finishing!$N118-Finishing!$O118+Finishing!$Q118</f>
        <v>14.267586576237715</v>
      </c>
      <c r="J93" s="29">
        <f>Finishing!$S135+Finishing!$T135+Finishing!$N135-Finishing!$O135+Finishing!$Q135</f>
        <v>14.267586576237715</v>
      </c>
      <c r="K93" s="31">
        <f>Finishing!$S152+Finishing!$T152+Finishing!$N152-Finishing!$O152+Finishing!$Q152</f>
        <v>14.267586576237715</v>
      </c>
    </row>
    <row r="94" spans="1:11" x14ac:dyDescent="0.25">
      <c r="A94" s="34">
        <f>Finishing!B17</f>
        <v>180</v>
      </c>
      <c r="B94" s="25" t="e">
        <f>Finishing!$S17+Finishing!$T17+Finishing!$N17-Finishing!$O17+Finishing!$Q17</f>
        <v>#DIV/0!</v>
      </c>
      <c r="C94" s="7" t="s">
        <v>88</v>
      </c>
      <c r="D94" s="29" t="e">
        <f>Finishing!$S34+Finishing!$T34+Finishing!$N34-Finishing!$O34+Finishing!$Q34</f>
        <v>#DIV/0!</v>
      </c>
      <c r="E94" s="31" t="e">
        <f>Finishing!$S51+Finishing!$T51+Finishing!$N51-Finishing!$O51+Finishing!$Q51</f>
        <v>#DIV/0!</v>
      </c>
      <c r="F94" s="29" t="e">
        <f>Finishing!$S68+Finishing!$T68+Finishing!$N68-Finishing!$O68+Finishing!$Q68</f>
        <v>#DIV/0!</v>
      </c>
      <c r="G94" s="31" t="e">
        <f>Finishing!$S85+Finishing!$T85+Finishing!$N85-Finishing!$O85+Finishing!$Q85</f>
        <v>#DIV/0!</v>
      </c>
      <c r="H94" s="29" t="e">
        <f>Finishing!$S102+Finishing!$T102+Finishing!$N102-Finishing!$O102+Finishing!$Q102</f>
        <v>#DIV/0!</v>
      </c>
      <c r="I94" s="31" t="e">
        <f>Finishing!$S119+Finishing!$T119+Finishing!$N119-Finishing!$O119+Finishing!$Q119</f>
        <v>#DIV/0!</v>
      </c>
      <c r="J94" s="29" t="e">
        <f>Finishing!$S136+Finishing!$T136+Finishing!$N136-Finishing!$O136+Finishing!$Q136</f>
        <v>#DIV/0!</v>
      </c>
      <c r="K94" s="31" t="e">
        <f>Finishing!$S153+Finishing!$T153+Finishing!$N153-Finishing!$O153+Finishing!$Q153</f>
        <v>#DIV/0!</v>
      </c>
    </row>
    <row r="95" spans="1:11" x14ac:dyDescent="0.25">
      <c r="A95" s="34">
        <f>Finishing!B18</f>
        <v>190</v>
      </c>
      <c r="B95" s="25" t="e">
        <f>Finishing!$S18+Finishing!$T18+Finishing!$N18-Finishing!$O18+Finishing!$Q18</f>
        <v>#DIV/0!</v>
      </c>
      <c r="C95" s="7" t="s">
        <v>88</v>
      </c>
      <c r="D95" s="29" t="e">
        <f>Finishing!$S35+Finishing!$T35+Finishing!$N35-Finishing!$O35+Finishing!$Q35</f>
        <v>#DIV/0!</v>
      </c>
      <c r="E95" s="31" t="e">
        <f>Finishing!$S52+Finishing!$T52+Finishing!$N52-Finishing!$O52+Finishing!$Q52</f>
        <v>#DIV/0!</v>
      </c>
      <c r="F95" s="29" t="e">
        <f>Finishing!$S69+Finishing!$T69+Finishing!$N69-Finishing!$O69+Finishing!$Q69</f>
        <v>#DIV/0!</v>
      </c>
      <c r="G95" s="31" t="e">
        <f>Finishing!$S86+Finishing!$T86+Finishing!$N86-Finishing!$O86+Finishing!$Q86</f>
        <v>#DIV/0!</v>
      </c>
      <c r="H95" s="29" t="e">
        <f>Finishing!$S103+Finishing!$T103+Finishing!$N103-Finishing!$O103+Finishing!$Q103</f>
        <v>#DIV/0!</v>
      </c>
      <c r="I95" s="31" t="e">
        <f>Finishing!$S120+Finishing!$T120+Finishing!$N120-Finishing!$O120+Finishing!$Q120</f>
        <v>#DIV/0!</v>
      </c>
      <c r="J95" s="29" t="e">
        <f>Finishing!$S137+Finishing!$T137+Finishing!$N137-Finishing!$O137+Finishing!$Q137</f>
        <v>#DIV/0!</v>
      </c>
      <c r="K95" s="31" t="e">
        <f>Finishing!$S154+Finishing!$T154+Finishing!$N154-Finishing!$O154+Finishing!$Q154</f>
        <v>#DIV/0!</v>
      </c>
    </row>
    <row r="96" spans="1:11" x14ac:dyDescent="0.25">
      <c r="A96" s="1" t="s">
        <v>91</v>
      </c>
      <c r="D96" s="5"/>
      <c r="E96" s="5"/>
      <c r="F96" s="5"/>
      <c r="G96" s="5"/>
      <c r="H96" s="5"/>
      <c r="I96" s="5"/>
      <c r="J96" s="5"/>
      <c r="K96" s="5"/>
    </row>
    <row r="97" spans="1:11" x14ac:dyDescent="0.25">
      <c r="A97" s="34">
        <f>Finishing!B4</f>
        <v>50</v>
      </c>
      <c r="B97" s="25">
        <f>B$39*(1-B$36/100)*(1-Finishing!$R4/100)</f>
        <v>1.081948359747553</v>
      </c>
      <c r="C97" s="67" t="s">
        <v>92</v>
      </c>
      <c r="D97" s="25">
        <f>D$39*(1-D$36/100)*(1-Finishing!$R4/100)</f>
        <v>1.081948359747553</v>
      </c>
      <c r="E97" s="25">
        <f>E$39*(1-E$36/100)*(1-Finishing!$R4/100)</f>
        <v>1.081948359747553</v>
      </c>
      <c r="F97" s="25">
        <f>F$39*(1-F$36/100)*(1-Finishing!$R4/100)</f>
        <v>1.081948359747553</v>
      </c>
      <c r="G97" s="25">
        <f>G$39*(1-G$36/100)*(1-Finishing!$R4/100)</f>
        <v>1.081948359747553</v>
      </c>
      <c r="H97" s="25">
        <f>H$39*(1-H$36/100)*(1-Finishing!$R4/100)</f>
        <v>1.081948359747553</v>
      </c>
      <c r="I97" s="25">
        <f>I$39*(1-I$36/100)*(1-Finishing!$R4/100)</f>
        <v>1.081948359747553</v>
      </c>
      <c r="J97" s="25">
        <f>J$39*(1-J$36/100)*(1-Finishing!$R4/100)</f>
        <v>1.081948359747553</v>
      </c>
      <c r="K97" s="25">
        <f>K$39*(1-K$36/100)*(1-Finishing!$R4/100)</f>
        <v>1.081948359747553</v>
      </c>
    </row>
    <row r="98" spans="1:11" x14ac:dyDescent="0.25">
      <c r="A98" s="34">
        <f>Finishing!B5</f>
        <v>60</v>
      </c>
      <c r="B98" s="25">
        <f>B$39*(1-B$36/100)*(1-Finishing!$R5/100)</f>
        <v>1.0786927478325654</v>
      </c>
      <c r="C98" s="67" t="s">
        <v>92</v>
      </c>
      <c r="D98" s="25">
        <f>D$39*(1-D$36/100)*(1-Finishing!$R5/100)</f>
        <v>1.0786927478325654</v>
      </c>
      <c r="E98" s="25">
        <f>E$39*(1-E$36/100)*(1-Finishing!$R5/100)</f>
        <v>1.0786927478325654</v>
      </c>
      <c r="F98" s="25">
        <f>F$39*(1-F$36/100)*(1-Finishing!$R5/100)</f>
        <v>1.0786927478325654</v>
      </c>
      <c r="G98" s="25">
        <f>G$39*(1-G$36/100)*(1-Finishing!$R5/100)</f>
        <v>1.0786927478325654</v>
      </c>
      <c r="H98" s="25">
        <f>H$39*(1-H$36/100)*(1-Finishing!$R5/100)</f>
        <v>1.0786927478325654</v>
      </c>
      <c r="I98" s="25">
        <f>I$39*(1-I$36/100)*(1-Finishing!$R5/100)</f>
        <v>1.0786927478325654</v>
      </c>
      <c r="J98" s="25">
        <f>J$39*(1-J$36/100)*(1-Finishing!$R5/100)</f>
        <v>1.0786927478325654</v>
      </c>
      <c r="K98" s="25">
        <f>K$39*(1-K$36/100)*(1-Finishing!$R5/100)</f>
        <v>1.0786927478325654</v>
      </c>
    </row>
    <row r="99" spans="1:11" x14ac:dyDescent="0.25">
      <c r="A99" s="34">
        <f>Finishing!B6</f>
        <v>70</v>
      </c>
      <c r="B99" s="25">
        <f>B$39*(1-B$36/100)*(1-Finishing!$R6/100)</f>
        <v>1.0765223398892403</v>
      </c>
      <c r="C99" s="67" t="s">
        <v>92</v>
      </c>
      <c r="D99" s="25">
        <f>D$39*(1-D$36/100)*(1-Finishing!$R6/100)</f>
        <v>1.0765223398892403</v>
      </c>
      <c r="E99" s="25">
        <f>E$39*(1-E$36/100)*(1-Finishing!$R6/100)</f>
        <v>1.0765223398892403</v>
      </c>
      <c r="F99" s="25">
        <f>F$39*(1-F$36/100)*(1-Finishing!$R6/100)</f>
        <v>1.0765223398892403</v>
      </c>
      <c r="G99" s="25">
        <f>G$39*(1-G$36/100)*(1-Finishing!$R6/100)</f>
        <v>1.0765223398892403</v>
      </c>
      <c r="H99" s="25">
        <f>H$39*(1-H$36/100)*(1-Finishing!$R6/100)</f>
        <v>1.0765223398892403</v>
      </c>
      <c r="I99" s="25">
        <f>I$39*(1-I$36/100)*(1-Finishing!$R6/100)</f>
        <v>1.0765223398892403</v>
      </c>
      <c r="J99" s="25">
        <f>J$39*(1-J$36/100)*(1-Finishing!$R6/100)</f>
        <v>1.0765223398892403</v>
      </c>
      <c r="K99" s="25">
        <f>K$39*(1-K$36/100)*(1-Finishing!$R6/100)</f>
        <v>1.0765223398892403</v>
      </c>
    </row>
    <row r="100" spans="1:11" x14ac:dyDescent="0.25">
      <c r="A100" s="34">
        <f>Finishing!B7</f>
        <v>80</v>
      </c>
      <c r="B100" s="25">
        <f>B$39*(1-B$36/100)*(1-Finishing!$R7/100)</f>
        <v>1.0743519319459152</v>
      </c>
      <c r="C100" s="67" t="s">
        <v>92</v>
      </c>
      <c r="D100" s="25">
        <f>D$39*(1-D$36/100)*(1-Finishing!$R7/100)</f>
        <v>1.0743519319459152</v>
      </c>
      <c r="E100" s="25">
        <f>E$39*(1-E$36/100)*(1-Finishing!$R7/100)</f>
        <v>1.0743519319459152</v>
      </c>
      <c r="F100" s="25">
        <f>F$39*(1-F$36/100)*(1-Finishing!$R7/100)</f>
        <v>1.0743519319459152</v>
      </c>
      <c r="G100" s="25">
        <f>G$39*(1-G$36/100)*(1-Finishing!$R7/100)</f>
        <v>1.0743519319459152</v>
      </c>
      <c r="H100" s="25">
        <f>H$39*(1-H$36/100)*(1-Finishing!$R7/100)</f>
        <v>1.0743519319459152</v>
      </c>
      <c r="I100" s="25">
        <f>I$39*(1-I$36/100)*(1-Finishing!$R7/100)</f>
        <v>1.0743519319459152</v>
      </c>
      <c r="J100" s="25">
        <f>J$39*(1-J$36/100)*(1-Finishing!$R7/100)</f>
        <v>1.0743519319459152</v>
      </c>
      <c r="K100" s="25">
        <f>K$39*(1-K$36/100)*(1-Finishing!$R7/100)</f>
        <v>1.0743519319459152</v>
      </c>
    </row>
    <row r="101" spans="1:11" x14ac:dyDescent="0.25">
      <c r="A101" s="34">
        <f>Finishing!B8</f>
        <v>90</v>
      </c>
      <c r="B101" s="25">
        <f>B$39*(1-B$36/100)*(1-Finishing!$R8/100)</f>
        <v>1.0727241259884215</v>
      </c>
      <c r="C101" s="67" t="s">
        <v>92</v>
      </c>
      <c r="D101" s="25">
        <f>D$39*(1-D$36/100)*(1-Finishing!$R8/100)</f>
        <v>1.0727241259884215</v>
      </c>
      <c r="E101" s="25">
        <f>E$39*(1-E$36/100)*(1-Finishing!$R8/100)</f>
        <v>1.0727241259884215</v>
      </c>
      <c r="F101" s="25">
        <f>F$39*(1-F$36/100)*(1-Finishing!$R8/100)</f>
        <v>1.0727241259884215</v>
      </c>
      <c r="G101" s="25">
        <f>G$39*(1-G$36/100)*(1-Finishing!$R8/100)</f>
        <v>1.0727241259884215</v>
      </c>
      <c r="H101" s="25">
        <f>H$39*(1-H$36/100)*(1-Finishing!$R8/100)</f>
        <v>1.0727241259884215</v>
      </c>
      <c r="I101" s="25">
        <f>I$39*(1-I$36/100)*(1-Finishing!$R8/100)</f>
        <v>1.0727241259884215</v>
      </c>
      <c r="J101" s="25">
        <f>J$39*(1-J$36/100)*(1-Finishing!$R8/100)</f>
        <v>1.0727241259884215</v>
      </c>
      <c r="K101" s="25">
        <f>K$39*(1-K$36/100)*(1-Finishing!$R8/100)</f>
        <v>1.0727241259884215</v>
      </c>
    </row>
    <row r="102" spans="1:11" x14ac:dyDescent="0.25">
      <c r="A102" s="34">
        <f>Finishing!B9</f>
        <v>100</v>
      </c>
      <c r="B102" s="25">
        <f>B$39*(1-B$36/100)*(1-Finishing!$R9/100)</f>
        <v>1.0710963200309276</v>
      </c>
      <c r="C102" s="67" t="s">
        <v>92</v>
      </c>
      <c r="D102" s="25">
        <f>D$39*(1-D$36/100)*(1-Finishing!$R9/100)</f>
        <v>1.0710963200309276</v>
      </c>
      <c r="E102" s="25">
        <f>E$39*(1-E$36/100)*(1-Finishing!$R9/100)</f>
        <v>1.0710963200309276</v>
      </c>
      <c r="F102" s="25">
        <f>F$39*(1-F$36/100)*(1-Finishing!$R9/100)</f>
        <v>1.0710963200309276</v>
      </c>
      <c r="G102" s="25">
        <f>G$39*(1-G$36/100)*(1-Finishing!$R9/100)</f>
        <v>1.0710963200309276</v>
      </c>
      <c r="H102" s="25">
        <f>H$39*(1-H$36/100)*(1-Finishing!$R9/100)</f>
        <v>1.0710963200309276</v>
      </c>
      <c r="I102" s="25">
        <f>I$39*(1-I$36/100)*(1-Finishing!$R9/100)</f>
        <v>1.0710963200309276</v>
      </c>
      <c r="J102" s="25">
        <f>J$39*(1-J$36/100)*(1-Finishing!$R9/100)</f>
        <v>1.0710963200309276</v>
      </c>
      <c r="K102" s="25">
        <f>K$39*(1-K$36/100)*(1-Finishing!$R9/100)</f>
        <v>1.0710963200309276</v>
      </c>
    </row>
    <row r="103" spans="1:11" x14ac:dyDescent="0.25">
      <c r="A103" s="34">
        <f>Finishing!B10</f>
        <v>110</v>
      </c>
      <c r="B103" s="25">
        <f>B$39*(1-B$36/100)*(1-Finishing!$R10/100)</f>
        <v>1.0694685140734337</v>
      </c>
      <c r="C103" s="67" t="s">
        <v>92</v>
      </c>
      <c r="D103" s="25">
        <f>D$39*(1-D$36/100)*(1-Finishing!$R10/100)</f>
        <v>1.0694685140734337</v>
      </c>
      <c r="E103" s="25">
        <f>E$39*(1-E$36/100)*(1-Finishing!$R10/100)</f>
        <v>1.0694685140734337</v>
      </c>
      <c r="F103" s="25">
        <f>F$39*(1-F$36/100)*(1-Finishing!$R10/100)</f>
        <v>1.0694685140734337</v>
      </c>
      <c r="G103" s="25">
        <f>G$39*(1-G$36/100)*(1-Finishing!$R10/100)</f>
        <v>1.0694685140734337</v>
      </c>
      <c r="H103" s="25">
        <f>H$39*(1-H$36/100)*(1-Finishing!$R10/100)</f>
        <v>1.0694685140734337</v>
      </c>
      <c r="I103" s="25">
        <f>I$39*(1-I$36/100)*(1-Finishing!$R10/100)</f>
        <v>1.0694685140734337</v>
      </c>
      <c r="J103" s="25">
        <f>J$39*(1-J$36/100)*(1-Finishing!$R10/100)</f>
        <v>1.0694685140734337</v>
      </c>
      <c r="K103" s="25">
        <f>K$39*(1-K$36/100)*(1-Finishing!$R10/100)</f>
        <v>1.0694685140734337</v>
      </c>
    </row>
    <row r="104" spans="1:11" x14ac:dyDescent="0.25">
      <c r="A104" s="34">
        <f>Finishing!B11</f>
        <v>120</v>
      </c>
      <c r="B104" s="25">
        <f>B$39*(1-B$36/100)*(1-Finishing!$R11/100)</f>
        <v>1.06784070811594</v>
      </c>
      <c r="C104" s="67" t="s">
        <v>92</v>
      </c>
      <c r="D104" s="25">
        <f>D$39*(1-D$36/100)*(1-Finishing!$R11/100)</f>
        <v>1.06784070811594</v>
      </c>
      <c r="E104" s="25">
        <f>E$39*(1-E$36/100)*(1-Finishing!$R11/100)</f>
        <v>1.06784070811594</v>
      </c>
      <c r="F104" s="25">
        <f>F$39*(1-F$36/100)*(1-Finishing!$R11/100)</f>
        <v>1.06784070811594</v>
      </c>
      <c r="G104" s="25">
        <f>G$39*(1-G$36/100)*(1-Finishing!$R11/100)</f>
        <v>1.06784070811594</v>
      </c>
      <c r="H104" s="25">
        <f>H$39*(1-H$36/100)*(1-Finishing!$R11/100)</f>
        <v>1.06784070811594</v>
      </c>
      <c r="I104" s="25">
        <f>I$39*(1-I$36/100)*(1-Finishing!$R11/100)</f>
        <v>1.06784070811594</v>
      </c>
      <c r="J104" s="25">
        <f>J$39*(1-J$36/100)*(1-Finishing!$R11/100)</f>
        <v>1.06784070811594</v>
      </c>
      <c r="K104" s="25">
        <f>K$39*(1-K$36/100)*(1-Finishing!$R11/100)</f>
        <v>1.06784070811594</v>
      </c>
    </row>
    <row r="105" spans="1:11" x14ac:dyDescent="0.25">
      <c r="A105" s="34">
        <f>Finishing!B12</f>
        <v>130</v>
      </c>
      <c r="B105" s="25">
        <f>B$39*(1-B$36/100)*(1-Finishing!$R12/100)</f>
        <v>1.0662129021584461</v>
      </c>
      <c r="C105" s="67" t="s">
        <v>92</v>
      </c>
      <c r="D105" s="25">
        <f>D$39*(1-D$36/100)*(1-Finishing!$R12/100)</f>
        <v>1.0662129021584461</v>
      </c>
      <c r="E105" s="25">
        <f>E$39*(1-E$36/100)*(1-Finishing!$R12/100)</f>
        <v>1.0662129021584461</v>
      </c>
      <c r="F105" s="25">
        <f>F$39*(1-F$36/100)*(1-Finishing!$R12/100)</f>
        <v>1.0662129021584461</v>
      </c>
      <c r="G105" s="25">
        <f>G$39*(1-G$36/100)*(1-Finishing!$R12/100)</f>
        <v>1.0662129021584461</v>
      </c>
      <c r="H105" s="25">
        <f>H$39*(1-H$36/100)*(1-Finishing!$R12/100)</f>
        <v>1.0662129021584461</v>
      </c>
      <c r="I105" s="25">
        <f>I$39*(1-I$36/100)*(1-Finishing!$R12/100)</f>
        <v>1.0662129021584461</v>
      </c>
      <c r="J105" s="25">
        <f>J$39*(1-J$36/100)*(1-Finishing!$R12/100)</f>
        <v>1.0662129021584461</v>
      </c>
      <c r="K105" s="25">
        <f>K$39*(1-K$36/100)*(1-Finishing!$R12/100)</f>
        <v>1.0662129021584461</v>
      </c>
    </row>
    <row r="106" spans="1:11" x14ac:dyDescent="0.25">
      <c r="A106" s="34">
        <f>Finishing!B13</f>
        <v>140</v>
      </c>
      <c r="B106" s="25">
        <f>B$39*(1-B$36/100)*(1-Finishing!$R13/100)</f>
        <v>1.0645850962009522</v>
      </c>
      <c r="C106" s="67" t="s">
        <v>92</v>
      </c>
      <c r="D106" s="25">
        <f>D$39*(1-D$36/100)*(1-Finishing!$R13/100)</f>
        <v>1.0645850962009522</v>
      </c>
      <c r="E106" s="25">
        <f>E$39*(1-E$36/100)*(1-Finishing!$R13/100)</f>
        <v>1.0645850962009522</v>
      </c>
      <c r="F106" s="25">
        <f>F$39*(1-F$36/100)*(1-Finishing!$R13/100)</f>
        <v>1.0645850962009522</v>
      </c>
      <c r="G106" s="25">
        <f>G$39*(1-G$36/100)*(1-Finishing!$R13/100)</f>
        <v>1.0645850962009522</v>
      </c>
      <c r="H106" s="25">
        <f>H$39*(1-H$36/100)*(1-Finishing!$R13/100)</f>
        <v>1.0645850962009522</v>
      </c>
      <c r="I106" s="25">
        <f>I$39*(1-I$36/100)*(1-Finishing!$R13/100)</f>
        <v>1.0645850962009522</v>
      </c>
      <c r="J106" s="25">
        <f>J$39*(1-J$36/100)*(1-Finishing!$R13/100)</f>
        <v>1.0645850962009522</v>
      </c>
      <c r="K106" s="25">
        <f>K$39*(1-K$36/100)*(1-Finishing!$R13/100)</f>
        <v>1.0645850962009522</v>
      </c>
    </row>
    <row r="107" spans="1:11" x14ac:dyDescent="0.25">
      <c r="A107" s="34">
        <f>Finishing!B14</f>
        <v>150</v>
      </c>
      <c r="B107" s="25">
        <f>B$39*(1-B$36/100)*(1-Finishing!$R14/100)</f>
        <v>1.0629572902434585</v>
      </c>
      <c r="C107" s="67" t="s">
        <v>92</v>
      </c>
      <c r="D107" s="25">
        <f>D$39*(1-D$36/100)*(1-Finishing!$R14/100)</f>
        <v>1.0629572902434585</v>
      </c>
      <c r="E107" s="25">
        <f>E$39*(1-E$36/100)*(1-Finishing!$R14/100)</f>
        <v>1.0629572902434585</v>
      </c>
      <c r="F107" s="25">
        <f>F$39*(1-F$36/100)*(1-Finishing!$R14/100)</f>
        <v>1.0629572902434585</v>
      </c>
      <c r="G107" s="25">
        <f>G$39*(1-G$36/100)*(1-Finishing!$R14/100)</f>
        <v>1.0629572902434585</v>
      </c>
      <c r="H107" s="25">
        <f>H$39*(1-H$36/100)*(1-Finishing!$R14/100)</f>
        <v>1.0629572902434585</v>
      </c>
      <c r="I107" s="25">
        <f>I$39*(1-I$36/100)*(1-Finishing!$R14/100)</f>
        <v>1.0629572902434585</v>
      </c>
      <c r="J107" s="25">
        <f>J$39*(1-J$36/100)*(1-Finishing!$R14/100)</f>
        <v>1.0629572902434585</v>
      </c>
      <c r="K107" s="25">
        <f>K$39*(1-K$36/100)*(1-Finishing!$R14/100)</f>
        <v>1.0629572902434585</v>
      </c>
    </row>
    <row r="108" spans="1:11" x14ac:dyDescent="0.25">
      <c r="A108" s="34">
        <f>Finishing!B15</f>
        <v>160</v>
      </c>
      <c r="B108" s="25">
        <f>B$39*(1-B$36/100)*(1-Finishing!$R15/100)</f>
        <v>1.0613294842859646</v>
      </c>
      <c r="C108" s="67" t="s">
        <v>92</v>
      </c>
      <c r="D108" s="25">
        <f>D$39*(1-D$36/100)*(1-Finishing!$R15/100)</f>
        <v>1.0613294842859646</v>
      </c>
      <c r="E108" s="25">
        <f>E$39*(1-E$36/100)*(1-Finishing!$R15/100)</f>
        <v>1.0613294842859646</v>
      </c>
      <c r="F108" s="25">
        <f>F$39*(1-F$36/100)*(1-Finishing!$R15/100)</f>
        <v>1.0613294842859646</v>
      </c>
      <c r="G108" s="25">
        <f>G$39*(1-G$36/100)*(1-Finishing!$R15/100)</f>
        <v>1.0613294842859646</v>
      </c>
      <c r="H108" s="25">
        <f>H$39*(1-H$36/100)*(1-Finishing!$R15/100)</f>
        <v>1.0613294842859646</v>
      </c>
      <c r="I108" s="25">
        <f>I$39*(1-I$36/100)*(1-Finishing!$R15/100)</f>
        <v>1.0613294842859646</v>
      </c>
      <c r="J108" s="25">
        <f>J$39*(1-J$36/100)*(1-Finishing!$R15/100)</f>
        <v>1.0613294842859646</v>
      </c>
      <c r="K108" s="25">
        <f>K$39*(1-K$36/100)*(1-Finishing!$R15/100)</f>
        <v>1.0613294842859646</v>
      </c>
    </row>
    <row r="109" spans="1:11" x14ac:dyDescent="0.25">
      <c r="A109" s="34">
        <f>Finishing!B16</f>
        <v>170</v>
      </c>
      <c r="B109" s="25">
        <f>B$39*(1-B$36/100)*(1-Finishing!$R16/100)</f>
        <v>1.059701678328471</v>
      </c>
      <c r="C109" s="67" t="s">
        <v>92</v>
      </c>
      <c r="D109" s="25">
        <f>D$39*(1-D$36/100)*(1-Finishing!$R16/100)</f>
        <v>1.059701678328471</v>
      </c>
      <c r="E109" s="25">
        <f>E$39*(1-E$36/100)*(1-Finishing!$R16/100)</f>
        <v>1.059701678328471</v>
      </c>
      <c r="F109" s="25">
        <f>F$39*(1-F$36/100)*(1-Finishing!$R16/100)</f>
        <v>1.059701678328471</v>
      </c>
      <c r="G109" s="25">
        <f>G$39*(1-G$36/100)*(1-Finishing!$R16/100)</f>
        <v>1.059701678328471</v>
      </c>
      <c r="H109" s="25">
        <f>H$39*(1-H$36/100)*(1-Finishing!$R16/100)</f>
        <v>1.059701678328471</v>
      </c>
      <c r="I109" s="25">
        <f>I$39*(1-I$36/100)*(1-Finishing!$R16/100)</f>
        <v>1.059701678328471</v>
      </c>
      <c r="J109" s="25">
        <f>J$39*(1-J$36/100)*(1-Finishing!$R16/100)</f>
        <v>1.059701678328471</v>
      </c>
      <c r="K109" s="25">
        <f>K$39*(1-K$36/100)*(1-Finishing!$R16/100)</f>
        <v>1.059701678328471</v>
      </c>
    </row>
    <row r="110" spans="1:11" x14ac:dyDescent="0.25">
      <c r="A110" s="34">
        <f>Finishing!B17</f>
        <v>180</v>
      </c>
      <c r="B110" s="25">
        <f>B$39*(1-B$36/100)*(1-Finishing!$R17/100)</f>
        <v>1.0580738723709771</v>
      </c>
      <c r="C110" s="67" t="s">
        <v>92</v>
      </c>
      <c r="D110" s="25">
        <f>D$39*(1-D$36/100)*(1-Finishing!$R17/100)</f>
        <v>1.0580738723709771</v>
      </c>
      <c r="E110" s="25">
        <f>E$39*(1-E$36/100)*(1-Finishing!$R17/100)</f>
        <v>1.0580738723709771</v>
      </c>
      <c r="F110" s="25">
        <f>F$39*(1-F$36/100)*(1-Finishing!$R17/100)</f>
        <v>1.0580738723709771</v>
      </c>
      <c r="G110" s="25">
        <f>G$39*(1-G$36/100)*(1-Finishing!$R17/100)</f>
        <v>1.0580738723709771</v>
      </c>
      <c r="H110" s="25">
        <f>H$39*(1-H$36/100)*(1-Finishing!$R17/100)</f>
        <v>1.0580738723709771</v>
      </c>
      <c r="I110" s="25">
        <f>I$39*(1-I$36/100)*(1-Finishing!$R17/100)</f>
        <v>1.0580738723709771</v>
      </c>
      <c r="J110" s="25">
        <f>J$39*(1-J$36/100)*(1-Finishing!$R17/100)</f>
        <v>1.0580738723709771</v>
      </c>
      <c r="K110" s="25">
        <f>K$39*(1-K$36/100)*(1-Finishing!$R17/100)</f>
        <v>1.0580738723709771</v>
      </c>
    </row>
    <row r="111" spans="1:11" x14ac:dyDescent="0.25">
      <c r="A111" s="34">
        <f>Finishing!B18</f>
        <v>190</v>
      </c>
      <c r="B111" s="25">
        <f>B$39*(1-B$36/100)*(1-Finishing!$R18/100)</f>
        <v>1.0564460664134834</v>
      </c>
      <c r="C111" s="67" t="s">
        <v>92</v>
      </c>
      <c r="D111" s="25">
        <f>D$39*(1-D$36/100)*(1-Finishing!$R18/100)</f>
        <v>1.0564460664134834</v>
      </c>
      <c r="E111" s="25">
        <f>E$39*(1-E$36/100)*(1-Finishing!$R18/100)</f>
        <v>1.0564460664134834</v>
      </c>
      <c r="F111" s="25">
        <f>F$39*(1-F$36/100)*(1-Finishing!$R18/100)</f>
        <v>1.0564460664134834</v>
      </c>
      <c r="G111" s="25">
        <f>G$39*(1-G$36/100)*(1-Finishing!$R18/100)</f>
        <v>1.0564460664134834</v>
      </c>
      <c r="H111" s="25">
        <f>H$39*(1-H$36/100)*(1-Finishing!$R18/100)</f>
        <v>1.0564460664134834</v>
      </c>
      <c r="I111" s="25">
        <f>I$39*(1-I$36/100)*(1-Finishing!$R18/100)</f>
        <v>1.0564460664134834</v>
      </c>
      <c r="J111" s="25">
        <f>J$39*(1-J$36/100)*(1-Finishing!$R18/100)</f>
        <v>1.0564460664134834</v>
      </c>
      <c r="K111" s="25">
        <f>K$39*(1-K$36/100)*(1-Finishing!$R18/100)</f>
        <v>1.0564460664134834</v>
      </c>
    </row>
    <row r="112" spans="1:11" x14ac:dyDescent="0.25">
      <c r="A112" s="1" t="s">
        <v>93</v>
      </c>
    </row>
    <row r="113" spans="1:11" x14ac:dyDescent="0.25">
      <c r="A113" s="1">
        <v>50</v>
      </c>
      <c r="B113" s="25">
        <f>(B$40+B$41+B$42+B$43-B$44)/B97</f>
        <v>90.883212435301076</v>
      </c>
      <c r="C113" s="68" t="s">
        <v>71</v>
      </c>
      <c r="D113" s="25">
        <f t="shared" ref="D113:K113" si="16">(D$40+D$41+D$42+D$43-D$44)/D97</f>
        <v>90.883212435301076</v>
      </c>
      <c r="E113" s="25">
        <f t="shared" si="16"/>
        <v>90.883212435301076</v>
      </c>
      <c r="F113" s="25">
        <f t="shared" si="16"/>
        <v>90.883212435301076</v>
      </c>
      <c r="G113" s="25">
        <f t="shared" si="16"/>
        <v>90.883212435301076</v>
      </c>
      <c r="H113" s="25">
        <f t="shared" si="16"/>
        <v>90.883212435301076</v>
      </c>
      <c r="I113" s="25">
        <f t="shared" si="16"/>
        <v>90.883212435301076</v>
      </c>
      <c r="J113" s="25">
        <f t="shared" si="16"/>
        <v>90.883212435301076</v>
      </c>
      <c r="K113" s="25">
        <f t="shared" si="16"/>
        <v>90.883212435301076</v>
      </c>
    </row>
    <row r="114" spans="1:11" x14ac:dyDescent="0.25">
      <c r="A114" s="34">
        <f>Finishing!B22</f>
        <v>60</v>
      </c>
      <c r="B114" s="25">
        <f t="shared" ref="B114:K114" si="17">(B$40+B$41+B$42+B$43-B$44)/B98</f>
        <v>91.157507845065567</v>
      </c>
      <c r="C114" s="68" t="s">
        <v>71</v>
      </c>
      <c r="D114" s="25">
        <f t="shared" si="17"/>
        <v>91.157507845065567</v>
      </c>
      <c r="E114" s="25">
        <f t="shared" si="17"/>
        <v>91.157507845065567</v>
      </c>
      <c r="F114" s="25">
        <f t="shared" si="17"/>
        <v>91.157507845065567</v>
      </c>
      <c r="G114" s="25">
        <f t="shared" si="17"/>
        <v>91.157507845065567</v>
      </c>
      <c r="H114" s="25">
        <f t="shared" si="17"/>
        <v>91.157507845065567</v>
      </c>
      <c r="I114" s="25">
        <f t="shared" si="17"/>
        <v>91.157507845065567</v>
      </c>
      <c r="J114" s="25">
        <f t="shared" si="17"/>
        <v>91.157507845065567</v>
      </c>
      <c r="K114" s="25">
        <f t="shared" si="17"/>
        <v>91.157507845065567</v>
      </c>
    </row>
    <row r="115" spans="1:11" x14ac:dyDescent="0.25">
      <c r="A115" s="34">
        <f>Finishing!B23</f>
        <v>70</v>
      </c>
      <c r="B115" s="25">
        <f t="shared" ref="B115:K115" si="18">(B$40+B$41+B$42+B$43-B$44)/B99</f>
        <v>91.341293143140291</v>
      </c>
      <c r="C115" s="68" t="s">
        <v>71</v>
      </c>
      <c r="D115" s="25">
        <f t="shared" si="18"/>
        <v>91.341293143140291</v>
      </c>
      <c r="E115" s="25">
        <f t="shared" si="18"/>
        <v>91.341293143140291</v>
      </c>
      <c r="F115" s="25">
        <f t="shared" si="18"/>
        <v>91.341293143140291</v>
      </c>
      <c r="G115" s="25">
        <f t="shared" si="18"/>
        <v>91.341293143140291</v>
      </c>
      <c r="H115" s="25">
        <f t="shared" si="18"/>
        <v>91.341293143140291</v>
      </c>
      <c r="I115" s="25">
        <f t="shared" si="18"/>
        <v>91.341293143140291</v>
      </c>
      <c r="J115" s="25">
        <f t="shared" si="18"/>
        <v>91.341293143140291</v>
      </c>
      <c r="K115" s="25">
        <f t="shared" si="18"/>
        <v>91.341293143140291</v>
      </c>
    </row>
    <row r="116" spans="1:11" x14ac:dyDescent="0.25">
      <c r="A116" s="34">
        <f>Finishing!B24</f>
        <v>80</v>
      </c>
      <c r="B116" s="25">
        <f t="shared" ref="B116:K116" si="19">(B$40+B$41+B$42+B$43-B$44)/B100</f>
        <v>91.525821008075937</v>
      </c>
      <c r="C116" s="68" t="s">
        <v>71</v>
      </c>
      <c r="D116" s="25">
        <f t="shared" si="19"/>
        <v>91.525821008075937</v>
      </c>
      <c r="E116" s="25">
        <f t="shared" si="19"/>
        <v>91.525821008075937</v>
      </c>
      <c r="F116" s="25">
        <f t="shared" si="19"/>
        <v>91.525821008075937</v>
      </c>
      <c r="G116" s="25">
        <f t="shared" si="19"/>
        <v>91.525821008075937</v>
      </c>
      <c r="H116" s="25">
        <f t="shared" si="19"/>
        <v>91.525821008075937</v>
      </c>
      <c r="I116" s="25">
        <f t="shared" si="19"/>
        <v>91.525821008075937</v>
      </c>
      <c r="J116" s="25">
        <f t="shared" si="19"/>
        <v>91.525821008075937</v>
      </c>
      <c r="K116" s="25">
        <f t="shared" si="19"/>
        <v>91.525821008075937</v>
      </c>
    </row>
    <row r="117" spans="1:11" x14ac:dyDescent="0.25">
      <c r="A117" s="34">
        <f>Finishing!B25</f>
        <v>90</v>
      </c>
      <c r="B117" s="25">
        <f t="shared" ref="B117:K117" si="20">(B$40+B$41+B$42+B$43-B$44)/B101</f>
        <v>91.664706927663289</v>
      </c>
      <c r="C117" s="68" t="s">
        <v>71</v>
      </c>
      <c r="D117" s="25">
        <f t="shared" si="20"/>
        <v>91.664706927663289</v>
      </c>
      <c r="E117" s="25">
        <f t="shared" si="20"/>
        <v>91.664706927663289</v>
      </c>
      <c r="F117" s="25">
        <f t="shared" si="20"/>
        <v>91.664706927663289</v>
      </c>
      <c r="G117" s="25">
        <f t="shared" si="20"/>
        <v>91.664706927663289</v>
      </c>
      <c r="H117" s="25">
        <f t="shared" si="20"/>
        <v>91.664706927663289</v>
      </c>
      <c r="I117" s="25">
        <f t="shared" si="20"/>
        <v>91.664706927663289</v>
      </c>
      <c r="J117" s="25">
        <f t="shared" si="20"/>
        <v>91.664706927663289</v>
      </c>
      <c r="K117" s="25">
        <f t="shared" si="20"/>
        <v>91.664706927663289</v>
      </c>
    </row>
    <row r="118" spans="1:11" x14ac:dyDescent="0.25">
      <c r="A118" s="34">
        <f>Finishing!B26</f>
        <v>100</v>
      </c>
      <c r="B118" s="25">
        <f t="shared" ref="B118:K118" si="21">(B$40+B$41+B$42+B$43-B$44)/B102</f>
        <v>91.804014992902907</v>
      </c>
      <c r="C118" s="68" t="s">
        <v>71</v>
      </c>
      <c r="D118" s="25">
        <f t="shared" si="21"/>
        <v>91.804014992902907</v>
      </c>
      <c r="E118" s="25">
        <f t="shared" si="21"/>
        <v>91.804014992902907</v>
      </c>
      <c r="F118" s="25">
        <f t="shared" si="21"/>
        <v>91.804014992902907</v>
      </c>
      <c r="G118" s="25">
        <f t="shared" si="21"/>
        <v>91.804014992902907</v>
      </c>
      <c r="H118" s="25">
        <f t="shared" si="21"/>
        <v>91.804014992902907</v>
      </c>
      <c r="I118" s="25">
        <f t="shared" si="21"/>
        <v>91.804014992902907</v>
      </c>
      <c r="J118" s="25">
        <f t="shared" si="21"/>
        <v>91.804014992902907</v>
      </c>
      <c r="K118" s="25">
        <f t="shared" si="21"/>
        <v>91.804014992902907</v>
      </c>
    </row>
    <row r="119" spans="1:11" x14ac:dyDescent="0.25">
      <c r="A119" s="34">
        <f>Finishing!B27</f>
        <v>110</v>
      </c>
      <c r="B119" s="25">
        <f t="shared" ref="B119:K119" si="22">(B$40+B$41+B$42+B$43-B$44)/B103</f>
        <v>91.943747131400485</v>
      </c>
      <c r="C119" s="68" t="s">
        <v>71</v>
      </c>
      <c r="D119" s="25">
        <f t="shared" si="22"/>
        <v>91.943747131400485</v>
      </c>
      <c r="E119" s="25">
        <f t="shared" si="22"/>
        <v>91.943747131400485</v>
      </c>
      <c r="F119" s="25">
        <f t="shared" si="22"/>
        <v>91.943747131400485</v>
      </c>
      <c r="G119" s="25">
        <f t="shared" si="22"/>
        <v>91.943747131400485</v>
      </c>
      <c r="H119" s="25">
        <f t="shared" si="22"/>
        <v>91.943747131400485</v>
      </c>
      <c r="I119" s="25">
        <f t="shared" si="22"/>
        <v>91.943747131400485</v>
      </c>
      <c r="J119" s="25">
        <f t="shared" si="22"/>
        <v>91.943747131400485</v>
      </c>
      <c r="K119" s="25">
        <f t="shared" si="22"/>
        <v>91.943747131400485</v>
      </c>
    </row>
    <row r="120" spans="1:11" x14ac:dyDescent="0.25">
      <c r="A120" s="34">
        <f>Finishing!B28</f>
        <v>120</v>
      </c>
      <c r="B120" s="25">
        <f t="shared" ref="B120:K120" si="23">(B$40+B$41+B$42+B$43-B$44)/B104</f>
        <v>92.083905282515417</v>
      </c>
      <c r="C120" s="68" t="s">
        <v>71</v>
      </c>
      <c r="D120" s="25">
        <f t="shared" si="23"/>
        <v>92.083905282515417</v>
      </c>
      <c r="E120" s="25">
        <f t="shared" si="23"/>
        <v>92.083905282515417</v>
      </c>
      <c r="F120" s="25">
        <f t="shared" si="23"/>
        <v>92.083905282515417</v>
      </c>
      <c r="G120" s="25">
        <f t="shared" si="23"/>
        <v>92.083905282515417</v>
      </c>
      <c r="H120" s="25">
        <f t="shared" si="23"/>
        <v>92.083905282515417</v>
      </c>
      <c r="I120" s="25">
        <f t="shared" si="23"/>
        <v>92.083905282515417</v>
      </c>
      <c r="J120" s="25">
        <f t="shared" si="23"/>
        <v>92.083905282515417</v>
      </c>
      <c r="K120" s="25">
        <f t="shared" si="23"/>
        <v>92.083905282515417</v>
      </c>
    </row>
    <row r="121" spans="1:11" x14ac:dyDescent="0.25">
      <c r="A121" s="34">
        <f>Finishing!B29</f>
        <v>130</v>
      </c>
      <c r="B121" s="25">
        <f t="shared" ref="B121:K121" si="24">(B$40+B$41+B$42+B$43-B$44)/B105</f>
        <v>92.224491397450564</v>
      </c>
      <c r="C121" s="68" t="s">
        <v>71</v>
      </c>
      <c r="D121" s="25">
        <f t="shared" si="24"/>
        <v>92.224491397450564</v>
      </c>
      <c r="E121" s="25">
        <f t="shared" si="24"/>
        <v>92.224491397450564</v>
      </c>
      <c r="F121" s="25">
        <f t="shared" si="24"/>
        <v>92.224491397450564</v>
      </c>
      <c r="G121" s="25">
        <f t="shared" si="24"/>
        <v>92.224491397450564</v>
      </c>
      <c r="H121" s="25">
        <f t="shared" si="24"/>
        <v>92.224491397450564</v>
      </c>
      <c r="I121" s="25">
        <f t="shared" si="24"/>
        <v>92.224491397450564</v>
      </c>
      <c r="J121" s="25">
        <f t="shared" si="24"/>
        <v>92.224491397450564</v>
      </c>
      <c r="K121" s="25">
        <f t="shared" si="24"/>
        <v>92.224491397450564</v>
      </c>
    </row>
    <row r="122" spans="1:11" x14ac:dyDescent="0.25">
      <c r="A122" s="34">
        <f>Finishing!B30</f>
        <v>140</v>
      </c>
      <c r="B122" s="25">
        <f t="shared" ref="B122:K122" si="25">(B$40+B$41+B$42+B$43-B$44)/B106</f>
        <v>92.365507439342693</v>
      </c>
      <c r="C122" s="68" t="s">
        <v>71</v>
      </c>
      <c r="D122" s="25">
        <f t="shared" si="25"/>
        <v>92.365507439342693</v>
      </c>
      <c r="E122" s="25">
        <f t="shared" si="25"/>
        <v>92.365507439342693</v>
      </c>
      <c r="F122" s="25">
        <f t="shared" si="25"/>
        <v>92.365507439342693</v>
      </c>
      <c r="G122" s="25">
        <f t="shared" si="25"/>
        <v>92.365507439342693</v>
      </c>
      <c r="H122" s="25">
        <f t="shared" si="25"/>
        <v>92.365507439342693</v>
      </c>
      <c r="I122" s="25">
        <f t="shared" si="25"/>
        <v>92.365507439342693</v>
      </c>
      <c r="J122" s="25">
        <f t="shared" si="25"/>
        <v>92.365507439342693</v>
      </c>
      <c r="K122" s="25">
        <f t="shared" si="25"/>
        <v>92.365507439342693</v>
      </c>
    </row>
    <row r="123" spans="1:11" x14ac:dyDescent="0.25">
      <c r="A123" s="34">
        <f>Finishing!B31</f>
        <v>150</v>
      </c>
      <c r="B123" s="25">
        <f t="shared" ref="B123:K123" si="26">(B$40+B$41+B$42+B$43-B$44)/B107</f>
        <v>92.506955383353926</v>
      </c>
      <c r="C123" s="68" t="s">
        <v>71</v>
      </c>
      <c r="D123" s="25">
        <f t="shared" si="26"/>
        <v>92.506955383353926</v>
      </c>
      <c r="E123" s="25">
        <f t="shared" si="26"/>
        <v>92.506955383353926</v>
      </c>
      <c r="F123" s="25">
        <f t="shared" si="26"/>
        <v>92.506955383353926</v>
      </c>
      <c r="G123" s="25">
        <f t="shared" si="26"/>
        <v>92.506955383353926</v>
      </c>
      <c r="H123" s="25">
        <f t="shared" si="26"/>
        <v>92.506955383353926</v>
      </c>
      <c r="I123" s="25">
        <f t="shared" si="26"/>
        <v>92.506955383353926</v>
      </c>
      <c r="J123" s="25">
        <f t="shared" si="26"/>
        <v>92.506955383353926</v>
      </c>
      <c r="K123" s="25">
        <f t="shared" si="26"/>
        <v>92.506955383353926</v>
      </c>
    </row>
    <row r="124" spans="1:11" x14ac:dyDescent="0.25">
      <c r="A124" s="34">
        <f>Finishing!B32</f>
        <v>160</v>
      </c>
      <c r="B124" s="25">
        <f t="shared" ref="B124:K124" si="27">(B$40+B$41+B$42+B$43-B$44)/B108</f>
        <v>92.648837216763994</v>
      </c>
      <c r="C124" s="68" t="s">
        <v>71</v>
      </c>
      <c r="D124" s="25">
        <f t="shared" si="27"/>
        <v>92.648837216763994</v>
      </c>
      <c r="E124" s="25">
        <f t="shared" si="27"/>
        <v>92.648837216763994</v>
      </c>
      <c r="F124" s="25">
        <f t="shared" si="27"/>
        <v>92.648837216763994</v>
      </c>
      <c r="G124" s="25">
        <f t="shared" si="27"/>
        <v>92.648837216763994</v>
      </c>
      <c r="H124" s="25">
        <f t="shared" si="27"/>
        <v>92.648837216763994</v>
      </c>
      <c r="I124" s="25">
        <f t="shared" si="27"/>
        <v>92.648837216763994</v>
      </c>
      <c r="J124" s="25">
        <f t="shared" si="27"/>
        <v>92.648837216763994</v>
      </c>
      <c r="K124" s="25">
        <f t="shared" si="27"/>
        <v>92.648837216763994</v>
      </c>
    </row>
    <row r="125" spans="1:11" x14ac:dyDescent="0.25">
      <c r="A125" s="34">
        <f>Finishing!B33</f>
        <v>170</v>
      </c>
      <c r="B125" s="25">
        <f t="shared" ref="B125:K125" si="28">(B$40+B$41+B$42+B$43-B$44)/B109</f>
        <v>92.791154939063148</v>
      </c>
      <c r="C125" s="68" t="s">
        <v>71</v>
      </c>
      <c r="D125" s="25">
        <f t="shared" si="28"/>
        <v>92.791154939063148</v>
      </c>
      <c r="E125" s="25">
        <f t="shared" si="28"/>
        <v>92.791154939063148</v>
      </c>
      <c r="F125" s="25">
        <f t="shared" si="28"/>
        <v>92.791154939063148</v>
      </c>
      <c r="G125" s="25">
        <f t="shared" si="28"/>
        <v>92.791154939063148</v>
      </c>
      <c r="H125" s="25">
        <f t="shared" si="28"/>
        <v>92.791154939063148</v>
      </c>
      <c r="I125" s="25">
        <f t="shared" si="28"/>
        <v>92.791154939063148</v>
      </c>
      <c r="J125" s="25">
        <f t="shared" si="28"/>
        <v>92.791154939063148</v>
      </c>
      <c r="K125" s="25">
        <f t="shared" si="28"/>
        <v>92.791154939063148</v>
      </c>
    </row>
    <row r="126" spans="1:11" x14ac:dyDescent="0.25">
      <c r="A126" s="34">
        <f>Finishing!B34</f>
        <v>180</v>
      </c>
      <c r="B126" s="25">
        <f t="shared" ref="B126:K126" si="29">(B$40+B$41+B$42+B$43-B$44)/B110</f>
        <v>92.933910562046336</v>
      </c>
      <c r="C126" s="68" t="s">
        <v>71</v>
      </c>
      <c r="D126" s="25">
        <f t="shared" si="29"/>
        <v>92.933910562046336</v>
      </c>
      <c r="E126" s="25">
        <f t="shared" si="29"/>
        <v>92.933910562046336</v>
      </c>
      <c r="F126" s="25">
        <f t="shared" si="29"/>
        <v>92.933910562046336</v>
      </c>
      <c r="G126" s="25">
        <f t="shared" si="29"/>
        <v>92.933910562046336</v>
      </c>
      <c r="H126" s="25">
        <f t="shared" si="29"/>
        <v>92.933910562046336</v>
      </c>
      <c r="I126" s="25">
        <f t="shared" si="29"/>
        <v>92.933910562046336</v>
      </c>
      <c r="J126" s="25">
        <f t="shared" si="29"/>
        <v>92.933910562046336</v>
      </c>
      <c r="K126" s="25">
        <f t="shared" si="29"/>
        <v>92.933910562046336</v>
      </c>
    </row>
    <row r="127" spans="1:11" x14ac:dyDescent="0.25">
      <c r="A127" s="34">
        <f>Finishing!B35</f>
        <v>190</v>
      </c>
      <c r="B127" s="25">
        <f t="shared" ref="B127:K127" si="30">(B$40+B$41+B$42+B$43-B$44)/B111</f>
        <v>93.077106109907717</v>
      </c>
      <c r="C127" s="68" t="s">
        <v>71</v>
      </c>
      <c r="D127" s="25">
        <f t="shared" si="30"/>
        <v>93.077106109907717</v>
      </c>
      <c r="E127" s="25">
        <f t="shared" si="30"/>
        <v>93.077106109907717</v>
      </c>
      <c r="F127" s="25">
        <f t="shared" si="30"/>
        <v>93.077106109907717</v>
      </c>
      <c r="G127" s="25">
        <f t="shared" si="30"/>
        <v>93.077106109907717</v>
      </c>
      <c r="H127" s="25">
        <f t="shared" si="30"/>
        <v>93.077106109907717</v>
      </c>
      <c r="I127" s="25">
        <f t="shared" si="30"/>
        <v>93.077106109907717</v>
      </c>
      <c r="J127" s="25">
        <f t="shared" si="30"/>
        <v>93.077106109907717</v>
      </c>
      <c r="K127" s="25">
        <f t="shared" si="30"/>
        <v>93.077106109907717</v>
      </c>
    </row>
    <row r="128" spans="1:11" x14ac:dyDescent="0.25">
      <c r="A128" s="34"/>
      <c r="B128" s="64"/>
    </row>
    <row r="129" spans="2:2" x14ac:dyDescent="0.25">
      <c r="B129" s="6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154"/>
  <sheetViews>
    <sheetView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U10" sqref="U10"/>
    </sheetView>
  </sheetViews>
  <sheetFormatPr defaultRowHeight="15" x14ac:dyDescent="0.25"/>
  <cols>
    <col min="1" max="1" width="9.140625" style="21"/>
    <col min="2" max="2" width="10.5703125" customWidth="1"/>
    <col min="3" max="3" width="8" customWidth="1"/>
    <col min="4" max="4" width="10.28515625" customWidth="1"/>
    <col min="5" max="5" width="9.140625" style="3"/>
    <col min="6" max="6" width="9.140625" style="3" customWidth="1"/>
    <col min="7" max="7" width="10.28515625" style="4" customWidth="1"/>
    <col min="8" max="8" width="11" style="5" customWidth="1"/>
    <col min="9" max="9" width="11.140625" style="5" customWidth="1"/>
    <col min="10" max="10" width="13.7109375" style="5" customWidth="1"/>
    <col min="11" max="11" width="11.85546875" style="4" customWidth="1"/>
    <col min="12" max="12" width="13.28515625" style="3" customWidth="1"/>
    <col min="13" max="13" width="12.140625" style="5" customWidth="1"/>
    <col min="14" max="14" width="13.140625" style="3" customWidth="1"/>
    <col min="15" max="15" width="11.85546875" style="3" customWidth="1"/>
    <col min="16" max="16" width="8.28515625" style="46" customWidth="1"/>
    <col min="17" max="17" width="11.28515625" style="3" customWidth="1"/>
    <col min="18" max="18" width="17.5703125" style="3" customWidth="1"/>
    <col min="19" max="19" width="13.5703125" style="3" customWidth="1"/>
    <col min="20" max="20" width="9.140625" style="3"/>
  </cols>
  <sheetData>
    <row r="1" spans="1:20" x14ac:dyDescent="0.25">
      <c r="A1" s="22"/>
      <c r="C1" s="3"/>
      <c r="D1" s="3"/>
      <c r="E1" s="89" t="s">
        <v>94</v>
      </c>
      <c r="F1" s="89"/>
      <c r="G1" s="89"/>
      <c r="H1" s="85" t="s">
        <v>95</v>
      </c>
      <c r="I1" s="85"/>
      <c r="J1" s="85"/>
      <c r="K1" s="85"/>
      <c r="L1" s="86" t="s">
        <v>96</v>
      </c>
      <c r="M1" s="87"/>
      <c r="N1" s="87"/>
      <c r="O1" s="87"/>
      <c r="P1" s="88"/>
      <c r="Q1" s="90" t="s">
        <v>97</v>
      </c>
      <c r="R1" s="91"/>
      <c r="S1" s="91"/>
      <c r="T1" s="92"/>
    </row>
    <row r="2" spans="1:20" x14ac:dyDescent="0.25">
      <c r="B2" s="3" t="s">
        <v>98</v>
      </c>
      <c r="C2" s="3" t="s">
        <v>99</v>
      </c>
      <c r="D2" s="3" t="s">
        <v>100</v>
      </c>
      <c r="E2" s="3" t="s">
        <v>101</v>
      </c>
      <c r="F2" s="3" t="s">
        <v>102</v>
      </c>
      <c r="G2" s="4" t="s">
        <v>103</v>
      </c>
      <c r="H2" s="5" t="s">
        <v>104</v>
      </c>
      <c r="I2" s="5" t="s">
        <v>105</v>
      </c>
      <c r="J2" s="5" t="s">
        <v>106</v>
      </c>
      <c r="K2" s="4" t="s">
        <v>107</v>
      </c>
      <c r="L2" s="3" t="s">
        <v>108</v>
      </c>
      <c r="M2" s="5" t="s">
        <v>109</v>
      </c>
      <c r="N2" s="3" t="s">
        <v>110</v>
      </c>
      <c r="O2" s="3" t="s">
        <v>111</v>
      </c>
      <c r="P2" s="46" t="s">
        <v>112</v>
      </c>
      <c r="Q2" s="3" t="s">
        <v>104</v>
      </c>
      <c r="R2" s="3" t="s">
        <v>105</v>
      </c>
      <c r="S2" s="3" t="s">
        <v>106</v>
      </c>
      <c r="T2" s="3" t="s">
        <v>107</v>
      </c>
    </row>
    <row r="3" spans="1:20" x14ac:dyDescent="0.25">
      <c r="A3" s="21" t="s">
        <v>113</v>
      </c>
      <c r="B3" s="3" t="s">
        <v>114</v>
      </c>
      <c r="C3" s="3" t="s">
        <v>33</v>
      </c>
      <c r="D3" s="3" t="s">
        <v>15</v>
      </c>
      <c r="E3" s="3" t="s">
        <v>115</v>
      </c>
      <c r="F3" s="3" t="s">
        <v>116</v>
      </c>
      <c r="G3" s="4" t="s">
        <v>20</v>
      </c>
      <c r="H3" s="5" t="s">
        <v>88</v>
      </c>
      <c r="I3" s="5" t="s">
        <v>117</v>
      </c>
      <c r="J3" s="5" t="s">
        <v>88</v>
      </c>
      <c r="K3" s="4" t="s">
        <v>118</v>
      </c>
      <c r="L3" s="3" t="s">
        <v>71</v>
      </c>
      <c r="M3" s="5" t="s">
        <v>71</v>
      </c>
      <c r="N3" s="3" t="s">
        <v>88</v>
      </c>
      <c r="O3" s="3" t="s">
        <v>88</v>
      </c>
      <c r="P3" s="46" t="s">
        <v>33</v>
      </c>
      <c r="Q3" s="3" t="s">
        <v>88</v>
      </c>
      <c r="R3" s="3" t="s">
        <v>117</v>
      </c>
      <c r="S3" s="3" t="s">
        <v>88</v>
      </c>
      <c r="T3" s="3" t="s">
        <v>88</v>
      </c>
    </row>
    <row r="4" spans="1:20" x14ac:dyDescent="0.25">
      <c r="A4" s="21" t="s">
        <v>69</v>
      </c>
      <c r="B4" s="6">
        <f>Comparisons!$B$3</f>
        <v>50</v>
      </c>
      <c r="C4" s="6">
        <f>B4/Comparisons!$B$12*100</f>
        <v>28.571428571428569</v>
      </c>
      <c r="D4" s="6">
        <f>Comparisons!$B$4</f>
        <v>65</v>
      </c>
      <c r="E4" s="8">
        <v>0.7995812722283262</v>
      </c>
      <c r="F4" s="8">
        <v>2.9890645053996687</v>
      </c>
      <c r="G4" s="9">
        <v>0.115</v>
      </c>
      <c r="H4" s="14">
        <v>0.85</v>
      </c>
      <c r="I4" s="14">
        <v>0.3</v>
      </c>
      <c r="J4" s="14">
        <v>1</v>
      </c>
      <c r="K4" s="47">
        <v>2E-3</v>
      </c>
      <c r="L4" s="8">
        <v>2</v>
      </c>
      <c r="M4" s="8">
        <v>4</v>
      </c>
      <c r="N4" s="8">
        <v>0</v>
      </c>
      <c r="O4" s="8">
        <v>2</v>
      </c>
      <c r="P4" s="11">
        <v>5</v>
      </c>
      <c r="Q4" s="5">
        <f>H4</f>
        <v>0.85</v>
      </c>
      <c r="R4" s="3">
        <f>I4</f>
        <v>0.3</v>
      </c>
      <c r="S4" s="3">
        <f>J4</f>
        <v>1</v>
      </c>
      <c r="T4" s="5">
        <f>K4*(D5-D4)*Comparisons!$B$20</f>
        <v>0.25013092095394712</v>
      </c>
    </row>
    <row r="5" spans="1:20" x14ac:dyDescent="0.25">
      <c r="A5" s="21" t="s">
        <v>69</v>
      </c>
      <c r="B5" s="6">
        <f>B4+10</f>
        <v>60</v>
      </c>
      <c r="C5" s="6">
        <f>B5/Comparisons!$B$12*100</f>
        <v>34.285714285714285</v>
      </c>
      <c r="D5" s="6">
        <f t="shared" ref="D5:D18" si="0">D4+(B5-B4)/E4</f>
        <v>77.506546047697356</v>
      </c>
      <c r="E5" s="8">
        <v>0.80548945537627681</v>
      </c>
      <c r="F5" s="8">
        <v>3.4115902842158219</v>
      </c>
      <c r="G5" s="9">
        <v>0.115</v>
      </c>
      <c r="H5" s="14">
        <v>0</v>
      </c>
      <c r="I5" s="14">
        <v>0.3</v>
      </c>
      <c r="J5" s="14">
        <v>0.4</v>
      </c>
      <c r="K5" s="47">
        <v>2E-3</v>
      </c>
      <c r="L5" s="8">
        <v>2.1</v>
      </c>
      <c r="M5" s="8">
        <v>4</v>
      </c>
      <c r="N5" s="8">
        <v>0</v>
      </c>
      <c r="O5" s="8">
        <v>2</v>
      </c>
      <c r="P5" s="11">
        <v>5</v>
      </c>
      <c r="Q5" s="5">
        <f>H5+Q4</f>
        <v>0.85</v>
      </c>
      <c r="R5" s="3">
        <f>I5+R4</f>
        <v>0.6</v>
      </c>
      <c r="S5" s="3">
        <f>J5+S4</f>
        <v>1.4</v>
      </c>
      <c r="T5" s="5">
        <f>K5*(D6-D5)*Comparisons!$B$20+T4</f>
        <v>0.49842715706863572</v>
      </c>
    </row>
    <row r="6" spans="1:20" x14ac:dyDescent="0.25">
      <c r="A6" s="21" t="s">
        <v>69</v>
      </c>
      <c r="B6" s="6">
        <f t="shared" ref="B6:B18" si="1">B5+10</f>
        <v>70</v>
      </c>
      <c r="C6" s="6">
        <f>B6/Comparisons!$B$12*100</f>
        <v>40</v>
      </c>
      <c r="D6" s="6">
        <f t="shared" si="0"/>
        <v>89.921357853431786</v>
      </c>
      <c r="E6" s="8">
        <v>0.77446414795503105</v>
      </c>
      <c r="F6" s="8">
        <v>3.95886627947305</v>
      </c>
      <c r="G6" s="9">
        <v>0.115</v>
      </c>
      <c r="H6" s="14">
        <v>0</v>
      </c>
      <c r="I6" s="14">
        <v>0.2</v>
      </c>
      <c r="J6" s="14">
        <v>0.4</v>
      </c>
      <c r="K6" s="47">
        <v>2E-3</v>
      </c>
      <c r="L6" s="8">
        <v>2.2000000000000002</v>
      </c>
      <c r="M6" s="8">
        <v>4.5</v>
      </c>
      <c r="N6" s="8">
        <v>0</v>
      </c>
      <c r="O6" s="8">
        <v>2</v>
      </c>
      <c r="P6" s="11">
        <v>5</v>
      </c>
      <c r="Q6" s="5">
        <f t="shared" ref="Q6:Q18" si="2">H6+Q5</f>
        <v>0.85</v>
      </c>
      <c r="R6" s="3">
        <f t="shared" ref="R6:R18" si="3">I6+R5</f>
        <v>0.8</v>
      </c>
      <c r="S6" s="3">
        <f t="shared" ref="S6:S18" si="4">J6+S5</f>
        <v>1.7999999999999998</v>
      </c>
      <c r="T6" s="5">
        <f>K6*(D7-D6)*Comparisons!$B$20+T5</f>
        <v>0.75667022813667562</v>
      </c>
    </row>
    <row r="7" spans="1:20" x14ac:dyDescent="0.25">
      <c r="A7" s="21" t="s">
        <v>69</v>
      </c>
      <c r="B7" s="6">
        <f t="shared" si="1"/>
        <v>80</v>
      </c>
      <c r="C7" s="6">
        <f>B7/Comparisons!$B$12*100</f>
        <v>45.714285714285715</v>
      </c>
      <c r="D7" s="6">
        <f t="shared" si="0"/>
        <v>102.83351140683378</v>
      </c>
      <c r="E7" s="8">
        <v>0.72062550635879374</v>
      </c>
      <c r="F7" s="8">
        <v>4.6404130446293825</v>
      </c>
      <c r="G7" s="9">
        <v>0.115</v>
      </c>
      <c r="H7" s="14">
        <v>0</v>
      </c>
      <c r="I7" s="14">
        <v>0.2</v>
      </c>
      <c r="J7" s="14">
        <v>0.4</v>
      </c>
      <c r="K7" s="47">
        <v>2E-3</v>
      </c>
      <c r="L7" s="8">
        <v>2.2999999999999998</v>
      </c>
      <c r="M7" s="8">
        <v>4.5</v>
      </c>
      <c r="N7" s="8">
        <v>0</v>
      </c>
      <c r="O7" s="8">
        <v>2</v>
      </c>
      <c r="P7" s="11">
        <v>5</v>
      </c>
      <c r="Q7" s="5">
        <f t="shared" si="2"/>
        <v>0.85</v>
      </c>
      <c r="R7" s="3">
        <f t="shared" si="3"/>
        <v>1</v>
      </c>
      <c r="S7" s="3">
        <f t="shared" si="4"/>
        <v>2.1999999999999997</v>
      </c>
      <c r="T7" s="5">
        <f>K7*(D8-D7)*Comparisons!$B$20+T6</f>
        <v>1.0342068934853228</v>
      </c>
    </row>
    <row r="8" spans="1:20" x14ac:dyDescent="0.25">
      <c r="A8" s="21" t="s">
        <v>69</v>
      </c>
      <c r="B8" s="6">
        <f t="shared" si="1"/>
        <v>90</v>
      </c>
      <c r="C8" s="6">
        <f>B8/Comparisons!$B$12*100</f>
        <v>51.428571428571423</v>
      </c>
      <c r="D8" s="6">
        <f t="shared" si="0"/>
        <v>116.71034467426614</v>
      </c>
      <c r="E8" s="8">
        <v>0.65537759149894059</v>
      </c>
      <c r="F8" s="8">
        <v>5.4655515331359776</v>
      </c>
      <c r="G8" s="9">
        <v>0.115</v>
      </c>
      <c r="H8" s="14">
        <v>0</v>
      </c>
      <c r="I8" s="14">
        <v>0.15</v>
      </c>
      <c r="J8" s="14">
        <v>0.4</v>
      </c>
      <c r="K8" s="47">
        <v>2E-3</v>
      </c>
      <c r="L8" s="8">
        <v>2.4</v>
      </c>
      <c r="M8" s="8">
        <v>5</v>
      </c>
      <c r="N8" s="8">
        <v>0</v>
      </c>
      <c r="O8" s="8">
        <v>2</v>
      </c>
      <c r="P8" s="11">
        <v>4</v>
      </c>
      <c r="Q8" s="5">
        <f t="shared" si="2"/>
        <v>0.85</v>
      </c>
      <c r="R8" s="3">
        <f t="shared" si="3"/>
        <v>1.1499999999999999</v>
      </c>
      <c r="S8" s="3">
        <f t="shared" si="4"/>
        <v>2.5999999999999996</v>
      </c>
      <c r="T8" s="5">
        <f>K8*(D9-D8)*Comparisons!$B$20+T7</f>
        <v>1.33937448327516</v>
      </c>
    </row>
    <row r="9" spans="1:20" x14ac:dyDescent="0.25">
      <c r="A9" s="21" t="s">
        <v>69</v>
      </c>
      <c r="B9" s="6">
        <f t="shared" si="1"/>
        <v>100</v>
      </c>
      <c r="C9" s="6">
        <f>B9/Comparisons!$B$12*100</f>
        <v>57.142857142857139</v>
      </c>
      <c r="D9" s="6">
        <f t="shared" si="0"/>
        <v>131.968724163758</v>
      </c>
      <c r="E9" s="8">
        <v>0.58663869534177293</v>
      </c>
      <c r="F9" s="8">
        <v>6.4434890333952319</v>
      </c>
      <c r="G9" s="9">
        <v>0.11</v>
      </c>
      <c r="H9" s="14">
        <v>0</v>
      </c>
      <c r="I9" s="14">
        <v>0.15</v>
      </c>
      <c r="J9" s="14">
        <v>0.4</v>
      </c>
      <c r="K9" s="47">
        <v>2E-3</v>
      </c>
      <c r="L9" s="8">
        <v>2.5</v>
      </c>
      <c r="M9" s="8">
        <v>5</v>
      </c>
      <c r="N9" s="8">
        <v>0</v>
      </c>
      <c r="O9" s="8">
        <v>2</v>
      </c>
      <c r="P9" s="11">
        <v>4</v>
      </c>
      <c r="Q9" s="5">
        <f t="shared" si="2"/>
        <v>0.85</v>
      </c>
      <c r="R9" s="3">
        <f t="shared" si="3"/>
        <v>1.2999999999999998</v>
      </c>
      <c r="S9" s="3">
        <f t="shared" si="4"/>
        <v>2.9999999999999996</v>
      </c>
      <c r="T9" s="5">
        <f>K9*(D10-D9)*Comparisons!$B$20+T8</f>
        <v>1.6802998289574476</v>
      </c>
    </row>
    <row r="10" spans="1:20" x14ac:dyDescent="0.25">
      <c r="A10" s="21" t="s">
        <v>69</v>
      </c>
      <c r="B10" s="6">
        <f t="shared" si="1"/>
        <v>110</v>
      </c>
      <c r="C10" s="6">
        <f>B10/Comparisons!$B$12*100</f>
        <v>62.857142857142854</v>
      </c>
      <c r="D10" s="6">
        <f t="shared" si="0"/>
        <v>149.01499144787238</v>
      </c>
      <c r="E10" s="8">
        <v>0.51923926932535602</v>
      </c>
      <c r="F10" s="8">
        <v>7.5841721392078352</v>
      </c>
      <c r="G10" s="9">
        <v>0.11</v>
      </c>
      <c r="H10" s="14">
        <v>0.85</v>
      </c>
      <c r="I10" s="14">
        <v>0.15</v>
      </c>
      <c r="J10" s="14">
        <v>0.4</v>
      </c>
      <c r="K10" s="47">
        <v>2E-3</v>
      </c>
      <c r="L10" s="8">
        <v>2.6</v>
      </c>
      <c r="M10" s="8">
        <v>5.5</v>
      </c>
      <c r="N10" s="8">
        <v>0</v>
      </c>
      <c r="O10" s="8">
        <v>2</v>
      </c>
      <c r="P10" s="11">
        <v>4</v>
      </c>
      <c r="Q10" s="5">
        <f t="shared" si="2"/>
        <v>1.7</v>
      </c>
      <c r="R10" s="3">
        <f t="shared" si="3"/>
        <v>1.4499999999999997</v>
      </c>
      <c r="S10" s="3">
        <f t="shared" si="4"/>
        <v>3.3999999999999995</v>
      </c>
      <c r="T10" s="5">
        <f>K10*(D11-D10)*Comparisons!$B$20+T9</f>
        <v>2.0654787085515478</v>
      </c>
    </row>
    <row r="11" spans="1:20" x14ac:dyDescent="0.25">
      <c r="A11" s="21" t="s">
        <v>69</v>
      </c>
      <c r="B11" s="6">
        <f t="shared" si="1"/>
        <v>120</v>
      </c>
      <c r="C11" s="6">
        <f>B11/Comparisons!$B$12*100</f>
        <v>68.571428571428569</v>
      </c>
      <c r="D11" s="6">
        <f t="shared" si="0"/>
        <v>168.27393542757738</v>
      </c>
      <c r="E11" s="8">
        <v>0.45573186334741117</v>
      </c>
      <c r="F11" s="8">
        <v>8.8999701934557311</v>
      </c>
      <c r="G11" s="9">
        <v>0.11</v>
      </c>
      <c r="H11" s="14">
        <v>0</v>
      </c>
      <c r="I11" s="14">
        <v>0.15</v>
      </c>
      <c r="J11" s="14">
        <v>0.4</v>
      </c>
      <c r="K11" s="47">
        <v>2E-3</v>
      </c>
      <c r="L11" s="8">
        <v>2.7</v>
      </c>
      <c r="M11" s="8">
        <v>5.5</v>
      </c>
      <c r="N11" s="8">
        <v>0</v>
      </c>
      <c r="O11" s="8">
        <v>2</v>
      </c>
      <c r="P11" s="11">
        <v>4</v>
      </c>
      <c r="Q11" s="5">
        <f t="shared" si="2"/>
        <v>1.7</v>
      </c>
      <c r="R11" s="3">
        <f t="shared" si="3"/>
        <v>1.5999999999999996</v>
      </c>
      <c r="S11" s="3">
        <f t="shared" si="4"/>
        <v>3.7999999999999994</v>
      </c>
      <c r="T11" s="5">
        <f>K11*(D12-D11)*Comparisons!$B$20+T10</f>
        <v>2.5043332545799371</v>
      </c>
    </row>
    <row r="12" spans="1:20" x14ac:dyDescent="0.25">
      <c r="A12" s="21" t="s">
        <v>69</v>
      </c>
      <c r="B12" s="6">
        <f t="shared" si="1"/>
        <v>130</v>
      </c>
      <c r="C12" s="6">
        <f>B12/Comparisons!$B$12*100</f>
        <v>74.285714285714292</v>
      </c>
      <c r="D12" s="6">
        <f t="shared" si="0"/>
        <v>190.21666272899685</v>
      </c>
      <c r="E12" s="8">
        <v>0.39717641305340173</v>
      </c>
      <c r="F12" s="8">
        <v>10.408473071748519</v>
      </c>
      <c r="G12" s="9">
        <v>0.11</v>
      </c>
      <c r="H12" s="14">
        <v>0</v>
      </c>
      <c r="I12" s="14">
        <v>0.15</v>
      </c>
      <c r="J12" s="14">
        <v>0.4</v>
      </c>
      <c r="K12" s="47">
        <v>2E-3</v>
      </c>
      <c r="L12" s="8">
        <v>2.8</v>
      </c>
      <c r="M12" s="8">
        <v>6</v>
      </c>
      <c r="N12" s="8">
        <v>0</v>
      </c>
      <c r="O12" s="8">
        <v>2</v>
      </c>
      <c r="P12" s="11">
        <v>4</v>
      </c>
      <c r="Q12" s="5">
        <f t="shared" si="2"/>
        <v>1.7</v>
      </c>
      <c r="R12" s="3">
        <f t="shared" si="3"/>
        <v>1.7499999999999996</v>
      </c>
      <c r="S12" s="3">
        <f t="shared" si="4"/>
        <v>4.1999999999999993</v>
      </c>
      <c r="T12" s="5">
        <f>K12*(D13-D12)*Comparisons!$B$20+T11</f>
        <v>3.0078878298943312</v>
      </c>
    </row>
    <row r="13" spans="1:20" x14ac:dyDescent="0.25">
      <c r="A13" s="21" t="s">
        <v>69</v>
      </c>
      <c r="B13" s="6">
        <f t="shared" si="1"/>
        <v>140</v>
      </c>
      <c r="C13" s="6">
        <f>B13/Comparisons!$B$12*100</f>
        <v>80</v>
      </c>
      <c r="D13" s="6">
        <f t="shared" si="0"/>
        <v>215.39439149471656</v>
      </c>
      <c r="E13" s="8">
        <v>0.34374155492040259</v>
      </c>
      <c r="F13" s="8">
        <v>12.137025449151981</v>
      </c>
      <c r="G13" s="9">
        <v>0.11</v>
      </c>
      <c r="H13" s="14">
        <v>0</v>
      </c>
      <c r="I13" s="14">
        <v>0.15</v>
      </c>
      <c r="J13" s="14">
        <v>0.4</v>
      </c>
      <c r="K13" s="47">
        <v>2E-3</v>
      </c>
      <c r="L13" s="8">
        <v>2.9</v>
      </c>
      <c r="M13" s="8">
        <v>6</v>
      </c>
      <c r="N13" s="8">
        <v>0</v>
      </c>
      <c r="O13" s="8">
        <v>2.75</v>
      </c>
      <c r="P13" s="11">
        <v>3</v>
      </c>
      <c r="Q13" s="5">
        <f t="shared" si="2"/>
        <v>1.7</v>
      </c>
      <c r="R13" s="3">
        <f t="shared" si="3"/>
        <v>1.8999999999999995</v>
      </c>
      <c r="S13" s="3">
        <f t="shared" si="4"/>
        <v>4.5999999999999996</v>
      </c>
      <c r="T13" s="5">
        <f>K13*(D14-D13)*Comparisons!$B$20+T12</f>
        <v>3.5897203058843594</v>
      </c>
    </row>
    <row r="14" spans="1:20" x14ac:dyDescent="0.25">
      <c r="A14" s="21" t="s">
        <v>69</v>
      </c>
      <c r="B14" s="6">
        <f t="shared" si="1"/>
        <v>150</v>
      </c>
      <c r="C14" s="6">
        <f>B14/Comparisons!$B$12*100</f>
        <v>85.714285714285708</v>
      </c>
      <c r="D14" s="6">
        <f t="shared" si="0"/>
        <v>244.48601529421796</v>
      </c>
      <c r="E14" s="8">
        <v>0.29511059472295603</v>
      </c>
      <c r="F14" s="8">
        <v>14.130295809659806</v>
      </c>
      <c r="G14" s="9">
        <v>0.11</v>
      </c>
      <c r="H14" s="14">
        <v>0</v>
      </c>
      <c r="I14" s="14">
        <v>0.15</v>
      </c>
      <c r="J14" s="14">
        <v>0.4</v>
      </c>
      <c r="K14" s="47">
        <v>2E-3</v>
      </c>
      <c r="L14" s="8">
        <v>3</v>
      </c>
      <c r="M14" s="8">
        <v>6.5</v>
      </c>
      <c r="N14" s="8">
        <v>3.5</v>
      </c>
      <c r="O14" s="8">
        <v>2.75</v>
      </c>
      <c r="P14" s="11">
        <v>3</v>
      </c>
      <c r="Q14" s="5">
        <f t="shared" si="2"/>
        <v>1.7</v>
      </c>
      <c r="R14" s="3">
        <f t="shared" si="3"/>
        <v>2.0499999999999994</v>
      </c>
      <c r="S14" s="3">
        <f t="shared" si="4"/>
        <v>5</v>
      </c>
      <c r="T14" s="5">
        <f>K14*(D15-D14)*Comparisons!$B$20+T13</f>
        <v>4.2674323351246386</v>
      </c>
    </row>
    <row r="15" spans="1:20" x14ac:dyDescent="0.25">
      <c r="A15" s="21" t="s">
        <v>69</v>
      </c>
      <c r="B15" s="6">
        <f t="shared" si="1"/>
        <v>160</v>
      </c>
      <c r="C15" s="6">
        <f>B15/Comparisons!$B$12*100</f>
        <v>91.428571428571431</v>
      </c>
      <c r="D15" s="6">
        <f t="shared" si="0"/>
        <v>278.3716167562319</v>
      </c>
      <c r="E15" s="8">
        <v>0.25073374395891568</v>
      </c>
      <c r="F15" s="8">
        <v>16.463679498505787</v>
      </c>
      <c r="G15" s="9">
        <v>0.11</v>
      </c>
      <c r="H15" s="14">
        <v>0</v>
      </c>
      <c r="I15" s="14">
        <v>0.15</v>
      </c>
      <c r="J15" s="14">
        <v>0.4</v>
      </c>
      <c r="K15" s="47">
        <v>2E-3</v>
      </c>
      <c r="L15" s="8">
        <v>3.1</v>
      </c>
      <c r="M15" s="8">
        <v>6.5</v>
      </c>
      <c r="N15" s="8">
        <v>3.5</v>
      </c>
      <c r="O15" s="8">
        <v>2.75</v>
      </c>
      <c r="P15" s="11">
        <v>3</v>
      </c>
      <c r="Q15" s="5">
        <f t="shared" si="2"/>
        <v>1.7</v>
      </c>
      <c r="R15" s="3">
        <f t="shared" si="3"/>
        <v>2.1999999999999993</v>
      </c>
      <c r="S15" s="3">
        <f t="shared" si="4"/>
        <v>5.4</v>
      </c>
      <c r="T15" s="5">
        <f>K15*(D16-D15)*Comparisons!$B$20+T14</f>
        <v>5.0650912255561211</v>
      </c>
    </row>
    <row r="16" spans="1:20" x14ac:dyDescent="0.25">
      <c r="A16" s="21" t="s">
        <v>69</v>
      </c>
      <c r="B16" s="6">
        <f t="shared" si="1"/>
        <v>170</v>
      </c>
      <c r="C16" s="6">
        <f>B16/Comparisons!$B$12*100</f>
        <v>97.142857142857139</v>
      </c>
      <c r="D16" s="6">
        <f t="shared" si="0"/>
        <v>318.25456127780603</v>
      </c>
      <c r="E16" s="8">
        <v>0.20997477820430568</v>
      </c>
      <c r="F16" s="8">
        <v>19.268980944288639</v>
      </c>
      <c r="G16" s="9">
        <v>0.11</v>
      </c>
      <c r="H16" s="14">
        <v>0</v>
      </c>
      <c r="I16" s="14">
        <v>0.15</v>
      </c>
      <c r="J16" s="14">
        <v>0.4</v>
      </c>
      <c r="K16" s="47">
        <v>2E-3</v>
      </c>
      <c r="L16" s="8">
        <v>3.2</v>
      </c>
      <c r="M16" s="8">
        <v>6</v>
      </c>
      <c r="N16" s="8">
        <v>3.5</v>
      </c>
      <c r="O16" s="8">
        <v>2.75</v>
      </c>
      <c r="P16" s="11">
        <v>3</v>
      </c>
      <c r="Q16" s="5">
        <f t="shared" si="2"/>
        <v>1.7</v>
      </c>
      <c r="R16" s="3">
        <f t="shared" si="3"/>
        <v>2.3499999999999992</v>
      </c>
      <c r="S16" s="3">
        <f t="shared" si="4"/>
        <v>5.8000000000000007</v>
      </c>
      <c r="T16" s="5">
        <f>K16*(D17-D16)*Comparisons!$B$20+T15</f>
        <v>6.017586576237715</v>
      </c>
    </row>
    <row r="17" spans="1:20" x14ac:dyDescent="0.25">
      <c r="A17" s="21" t="s">
        <v>69</v>
      </c>
      <c r="B17" s="6">
        <f t="shared" si="1"/>
        <v>180</v>
      </c>
      <c r="C17" s="6">
        <f>B17/Comparisons!$B$12*100</f>
        <v>102.85714285714285</v>
      </c>
      <c r="D17" s="6">
        <f t="shared" si="0"/>
        <v>365.87932881188573</v>
      </c>
      <c r="E17" s="8"/>
      <c r="F17" s="8"/>
      <c r="G17" s="9">
        <v>0.11</v>
      </c>
      <c r="H17" s="14">
        <v>0</v>
      </c>
      <c r="I17" s="14">
        <v>0.15</v>
      </c>
      <c r="J17" s="14">
        <v>0.4</v>
      </c>
      <c r="K17" s="47">
        <v>2E-3</v>
      </c>
      <c r="L17" s="8">
        <v>3.3</v>
      </c>
      <c r="M17" s="8">
        <v>6</v>
      </c>
      <c r="N17" s="8">
        <v>3.5</v>
      </c>
      <c r="O17" s="8">
        <v>2.75</v>
      </c>
      <c r="P17" s="11">
        <v>3</v>
      </c>
      <c r="Q17" s="5">
        <f t="shared" si="2"/>
        <v>1.7</v>
      </c>
      <c r="R17" s="3">
        <f t="shared" si="3"/>
        <v>2.4999999999999991</v>
      </c>
      <c r="S17" s="3">
        <f t="shared" si="4"/>
        <v>6.2000000000000011</v>
      </c>
      <c r="T17" s="5" t="e">
        <f>K17*(D18-D17)*Comparisons!$B$20+T16</f>
        <v>#DIV/0!</v>
      </c>
    </row>
    <row r="18" spans="1:20" x14ac:dyDescent="0.25">
      <c r="A18" s="21" t="s">
        <v>69</v>
      </c>
      <c r="B18" s="6">
        <f t="shared" si="1"/>
        <v>190</v>
      </c>
      <c r="C18" s="6">
        <f>B18/Comparisons!$B$12*100</f>
        <v>108.57142857142857</v>
      </c>
      <c r="D18" s="6" t="e">
        <f t="shared" si="0"/>
        <v>#DIV/0!</v>
      </c>
      <c r="E18" s="8"/>
      <c r="F18" s="8"/>
      <c r="G18" s="9">
        <v>0.11</v>
      </c>
      <c r="H18" s="14">
        <v>0</v>
      </c>
      <c r="I18" s="14">
        <v>0.15</v>
      </c>
      <c r="J18" s="14">
        <v>0.4</v>
      </c>
      <c r="K18" s="47">
        <v>2E-3</v>
      </c>
      <c r="L18" s="8">
        <v>3.4</v>
      </c>
      <c r="M18" s="8">
        <v>6</v>
      </c>
      <c r="N18" s="8">
        <v>3.5</v>
      </c>
      <c r="O18" s="8">
        <v>2.75</v>
      </c>
      <c r="P18" s="11">
        <v>3</v>
      </c>
      <c r="Q18" s="5">
        <f t="shared" si="2"/>
        <v>1.7</v>
      </c>
      <c r="R18" s="3">
        <f t="shared" si="3"/>
        <v>2.649999999999999</v>
      </c>
      <c r="S18" s="3">
        <f t="shared" si="4"/>
        <v>6.6000000000000014</v>
      </c>
      <c r="T18" s="5" t="e">
        <f>K18*(D19-D18)*Comparisons!$B$20+T17</f>
        <v>#DIV/0!</v>
      </c>
    </row>
    <row r="19" spans="1:20" x14ac:dyDescent="0.25">
      <c r="B19" s="3"/>
      <c r="C19" s="3"/>
      <c r="D19" s="3"/>
    </row>
    <row r="20" spans="1:20" x14ac:dyDescent="0.25">
      <c r="B20" s="3"/>
      <c r="C20" s="3"/>
      <c r="D20" s="3"/>
    </row>
    <row r="21" spans="1:20" x14ac:dyDescent="0.25">
      <c r="A21" s="21" t="s">
        <v>1</v>
      </c>
      <c r="B21" s="6">
        <f>Comparisons!$D$3</f>
        <v>50</v>
      </c>
      <c r="C21" s="6">
        <f>B21/Comparisons!$D$12*100</f>
        <v>28.571428571428569</v>
      </c>
      <c r="D21" s="6">
        <f>Comparisons!$D$4</f>
        <v>65</v>
      </c>
      <c r="E21" s="8">
        <f>E4</f>
        <v>0.7995812722283262</v>
      </c>
      <c r="F21" s="8">
        <f t="shared" ref="F21:P21" si="5">F4</f>
        <v>2.9890645053996687</v>
      </c>
      <c r="G21" s="9">
        <f t="shared" si="5"/>
        <v>0.115</v>
      </c>
      <c r="H21" s="14">
        <f t="shared" si="5"/>
        <v>0.85</v>
      </c>
      <c r="I21" s="14">
        <f t="shared" si="5"/>
        <v>0.3</v>
      </c>
      <c r="J21" s="14">
        <f t="shared" si="5"/>
        <v>1</v>
      </c>
      <c r="K21" s="47">
        <f t="shared" si="5"/>
        <v>2E-3</v>
      </c>
      <c r="L21" s="8">
        <f t="shared" si="5"/>
        <v>2</v>
      </c>
      <c r="M21" s="8">
        <f t="shared" si="5"/>
        <v>4</v>
      </c>
      <c r="N21" s="8">
        <f t="shared" si="5"/>
        <v>0</v>
      </c>
      <c r="O21" s="8">
        <f t="shared" si="5"/>
        <v>2</v>
      </c>
      <c r="P21" s="11">
        <f t="shared" si="5"/>
        <v>5</v>
      </c>
      <c r="Q21" s="5">
        <f>H21</f>
        <v>0.85</v>
      </c>
      <c r="R21" s="3">
        <f>I21</f>
        <v>0.3</v>
      </c>
      <c r="S21" s="3">
        <f>J21</f>
        <v>1</v>
      </c>
      <c r="T21" s="5">
        <f>K21*(D22-D21)*Comparisons!$D$20</f>
        <v>0.25013092095394712</v>
      </c>
    </row>
    <row r="22" spans="1:20" x14ac:dyDescent="0.25">
      <c r="A22" s="21" t="s">
        <v>1</v>
      </c>
      <c r="B22" s="6">
        <f>B21+10</f>
        <v>60</v>
      </c>
      <c r="C22" s="6">
        <f>B22/Comparisons!$D$12*100</f>
        <v>34.285714285714285</v>
      </c>
      <c r="D22" s="6">
        <f t="shared" ref="D22:D35" si="6">D21+(B22-B21)/E21</f>
        <v>77.506546047697356</v>
      </c>
      <c r="E22" s="8">
        <f t="shared" ref="E22:P35" si="7">E5</f>
        <v>0.80548945537627681</v>
      </c>
      <c r="F22" s="8">
        <f t="shared" si="7"/>
        <v>3.4115902842158219</v>
      </c>
      <c r="G22" s="9">
        <f t="shared" si="7"/>
        <v>0.115</v>
      </c>
      <c r="H22" s="14">
        <f t="shared" si="7"/>
        <v>0</v>
      </c>
      <c r="I22" s="14">
        <f t="shared" si="7"/>
        <v>0.3</v>
      </c>
      <c r="J22" s="14">
        <f t="shared" si="7"/>
        <v>0.4</v>
      </c>
      <c r="K22" s="47">
        <f t="shared" si="7"/>
        <v>2E-3</v>
      </c>
      <c r="L22" s="8">
        <f t="shared" si="7"/>
        <v>2.1</v>
      </c>
      <c r="M22" s="8">
        <f t="shared" si="7"/>
        <v>4</v>
      </c>
      <c r="N22" s="8">
        <f t="shared" si="7"/>
        <v>0</v>
      </c>
      <c r="O22" s="8">
        <f t="shared" si="7"/>
        <v>2</v>
      </c>
      <c r="P22" s="11">
        <f t="shared" si="7"/>
        <v>5</v>
      </c>
      <c r="Q22" s="5">
        <f>H22+Q21</f>
        <v>0.85</v>
      </c>
      <c r="R22" s="3">
        <f>I22+R21</f>
        <v>0.6</v>
      </c>
      <c r="S22" s="3">
        <f>J22+S21</f>
        <v>1.4</v>
      </c>
      <c r="T22" s="5">
        <f>K22*(D23-D22)*Comparisons!$B$20+T21</f>
        <v>0.49842715706863572</v>
      </c>
    </row>
    <row r="23" spans="1:20" x14ac:dyDescent="0.25">
      <c r="A23" s="21" t="s">
        <v>1</v>
      </c>
      <c r="B23" s="6">
        <f t="shared" ref="B23:B35" si="8">B22+10</f>
        <v>70</v>
      </c>
      <c r="C23" s="6">
        <f>B23/Comparisons!$D$12*100</f>
        <v>40</v>
      </c>
      <c r="D23" s="6">
        <f t="shared" si="6"/>
        <v>89.921357853431786</v>
      </c>
      <c r="E23" s="8">
        <f t="shared" si="7"/>
        <v>0.77446414795503105</v>
      </c>
      <c r="F23" s="8">
        <f t="shared" si="7"/>
        <v>3.95886627947305</v>
      </c>
      <c r="G23" s="9">
        <f t="shared" si="7"/>
        <v>0.115</v>
      </c>
      <c r="H23" s="14">
        <f t="shared" si="7"/>
        <v>0</v>
      </c>
      <c r="I23" s="14">
        <f t="shared" si="7"/>
        <v>0.2</v>
      </c>
      <c r="J23" s="14">
        <f t="shared" si="7"/>
        <v>0.4</v>
      </c>
      <c r="K23" s="47">
        <f t="shared" si="7"/>
        <v>2E-3</v>
      </c>
      <c r="L23" s="8">
        <f t="shared" si="7"/>
        <v>2.2000000000000002</v>
      </c>
      <c r="M23" s="8">
        <f t="shared" si="7"/>
        <v>4.5</v>
      </c>
      <c r="N23" s="8">
        <f t="shared" si="7"/>
        <v>0</v>
      </c>
      <c r="O23" s="8">
        <f t="shared" si="7"/>
        <v>2</v>
      </c>
      <c r="P23" s="11">
        <f t="shared" si="7"/>
        <v>5</v>
      </c>
      <c r="Q23" s="5">
        <f t="shared" ref="Q23:Q35" si="9">H23+Q22</f>
        <v>0.85</v>
      </c>
      <c r="R23" s="3">
        <v>2</v>
      </c>
      <c r="S23" s="3">
        <f t="shared" ref="S23:S35" si="10">J23+S22</f>
        <v>1.7999999999999998</v>
      </c>
      <c r="T23" s="5">
        <f>K23*(D24-D23)*Comparisons!$B$20+T22</f>
        <v>0.75667022813667562</v>
      </c>
    </row>
    <row r="24" spans="1:20" x14ac:dyDescent="0.25">
      <c r="A24" s="21" t="s">
        <v>1</v>
      </c>
      <c r="B24" s="6">
        <f t="shared" si="8"/>
        <v>80</v>
      </c>
      <c r="C24" s="6">
        <f>B24/Comparisons!$D$12*100</f>
        <v>45.714285714285715</v>
      </c>
      <c r="D24" s="6">
        <f t="shared" si="6"/>
        <v>102.83351140683378</v>
      </c>
      <c r="E24" s="8">
        <f t="shared" si="7"/>
        <v>0.72062550635879374</v>
      </c>
      <c r="F24" s="8">
        <f t="shared" si="7"/>
        <v>4.6404130446293825</v>
      </c>
      <c r="G24" s="9">
        <f t="shared" si="7"/>
        <v>0.115</v>
      </c>
      <c r="H24" s="14">
        <f t="shared" si="7"/>
        <v>0</v>
      </c>
      <c r="I24" s="14">
        <f t="shared" si="7"/>
        <v>0.2</v>
      </c>
      <c r="J24" s="14">
        <f t="shared" si="7"/>
        <v>0.4</v>
      </c>
      <c r="K24" s="47">
        <f t="shared" si="7"/>
        <v>2E-3</v>
      </c>
      <c r="L24" s="8">
        <f t="shared" si="7"/>
        <v>2.2999999999999998</v>
      </c>
      <c r="M24" s="8">
        <f t="shared" si="7"/>
        <v>4.5</v>
      </c>
      <c r="N24" s="8">
        <f t="shared" si="7"/>
        <v>0</v>
      </c>
      <c r="O24" s="8">
        <f t="shared" si="7"/>
        <v>2</v>
      </c>
      <c r="P24" s="11">
        <f t="shared" si="7"/>
        <v>5</v>
      </c>
      <c r="Q24" s="5">
        <f t="shared" si="9"/>
        <v>0.85</v>
      </c>
      <c r="R24" s="3">
        <f t="shared" ref="R24:R35" si="11">I24+R23</f>
        <v>2.2000000000000002</v>
      </c>
      <c r="S24" s="3">
        <f t="shared" si="10"/>
        <v>2.1999999999999997</v>
      </c>
      <c r="T24" s="5">
        <f>K24*(D25-D24)*Comparisons!$B$20+T23</f>
        <v>1.0342068934853228</v>
      </c>
    </row>
    <row r="25" spans="1:20" x14ac:dyDescent="0.25">
      <c r="A25" s="21" t="s">
        <v>1</v>
      </c>
      <c r="B25" s="6">
        <f t="shared" si="8"/>
        <v>90</v>
      </c>
      <c r="C25" s="6">
        <f>B25/Comparisons!$D$12*100</f>
        <v>51.428571428571423</v>
      </c>
      <c r="D25" s="6">
        <f t="shared" si="6"/>
        <v>116.71034467426614</v>
      </c>
      <c r="E25" s="8">
        <f t="shared" si="7"/>
        <v>0.65537759149894059</v>
      </c>
      <c r="F25" s="8">
        <f t="shared" si="7"/>
        <v>5.4655515331359776</v>
      </c>
      <c r="G25" s="9">
        <f t="shared" si="7"/>
        <v>0.115</v>
      </c>
      <c r="H25" s="14">
        <f t="shared" si="7"/>
        <v>0</v>
      </c>
      <c r="I25" s="14">
        <f t="shared" si="7"/>
        <v>0.15</v>
      </c>
      <c r="J25" s="14">
        <f t="shared" si="7"/>
        <v>0.4</v>
      </c>
      <c r="K25" s="47">
        <f t="shared" si="7"/>
        <v>2E-3</v>
      </c>
      <c r="L25" s="8">
        <f t="shared" si="7"/>
        <v>2.4</v>
      </c>
      <c r="M25" s="8">
        <f t="shared" si="7"/>
        <v>5</v>
      </c>
      <c r="N25" s="8">
        <f t="shared" si="7"/>
        <v>0</v>
      </c>
      <c r="O25" s="8">
        <f t="shared" si="7"/>
        <v>2</v>
      </c>
      <c r="P25" s="11">
        <f t="shared" si="7"/>
        <v>4</v>
      </c>
      <c r="Q25" s="5">
        <f t="shared" si="9"/>
        <v>0.85</v>
      </c>
      <c r="R25" s="3">
        <f t="shared" si="11"/>
        <v>2.35</v>
      </c>
      <c r="S25" s="3">
        <f t="shared" si="10"/>
        <v>2.5999999999999996</v>
      </c>
      <c r="T25" s="5">
        <f>K25*(D26-D25)*Comparisons!$B$20+T24</f>
        <v>1.33937448327516</v>
      </c>
    </row>
    <row r="26" spans="1:20" x14ac:dyDescent="0.25">
      <c r="A26" s="21" t="s">
        <v>1</v>
      </c>
      <c r="B26" s="6">
        <f t="shared" si="8"/>
        <v>100</v>
      </c>
      <c r="C26" s="6">
        <f>B26/Comparisons!$D$12*100</f>
        <v>57.142857142857139</v>
      </c>
      <c r="D26" s="6">
        <f t="shared" si="6"/>
        <v>131.968724163758</v>
      </c>
      <c r="E26" s="8">
        <f t="shared" si="7"/>
        <v>0.58663869534177293</v>
      </c>
      <c r="F26" s="8">
        <f t="shared" si="7"/>
        <v>6.4434890333952319</v>
      </c>
      <c r="G26" s="9">
        <f t="shared" si="7"/>
        <v>0.11</v>
      </c>
      <c r="H26" s="14">
        <f t="shared" si="7"/>
        <v>0</v>
      </c>
      <c r="I26" s="14">
        <f t="shared" si="7"/>
        <v>0.15</v>
      </c>
      <c r="J26" s="14">
        <f t="shared" si="7"/>
        <v>0.4</v>
      </c>
      <c r="K26" s="47">
        <f t="shared" si="7"/>
        <v>2E-3</v>
      </c>
      <c r="L26" s="8">
        <f t="shared" si="7"/>
        <v>2.5</v>
      </c>
      <c r="M26" s="8">
        <f t="shared" si="7"/>
        <v>5</v>
      </c>
      <c r="N26" s="8">
        <f t="shared" si="7"/>
        <v>0</v>
      </c>
      <c r="O26" s="8">
        <f t="shared" si="7"/>
        <v>2</v>
      </c>
      <c r="P26" s="11">
        <f t="shared" si="7"/>
        <v>4</v>
      </c>
      <c r="Q26" s="5">
        <f t="shared" si="9"/>
        <v>0.85</v>
      </c>
      <c r="R26" s="3">
        <f t="shared" si="11"/>
        <v>2.5</v>
      </c>
      <c r="S26" s="3">
        <f t="shared" si="10"/>
        <v>2.9999999999999996</v>
      </c>
      <c r="T26" s="5">
        <f>K26*(D27-D26)*Comparisons!$B$20+T25</f>
        <v>1.6802998289574476</v>
      </c>
    </row>
    <row r="27" spans="1:20" x14ac:dyDescent="0.25">
      <c r="A27" s="21" t="s">
        <v>1</v>
      </c>
      <c r="B27" s="6">
        <f t="shared" si="8"/>
        <v>110</v>
      </c>
      <c r="C27" s="6">
        <f>B27/Comparisons!$D$12*100</f>
        <v>62.857142857142854</v>
      </c>
      <c r="D27" s="6">
        <f t="shared" si="6"/>
        <v>149.01499144787238</v>
      </c>
      <c r="E27" s="8">
        <f t="shared" si="7"/>
        <v>0.51923926932535602</v>
      </c>
      <c r="F27" s="8">
        <f t="shared" si="7"/>
        <v>7.5841721392078352</v>
      </c>
      <c r="G27" s="9">
        <f t="shared" si="7"/>
        <v>0.11</v>
      </c>
      <c r="H27" s="14">
        <f t="shared" si="7"/>
        <v>0.85</v>
      </c>
      <c r="I27" s="14">
        <f t="shared" si="7"/>
        <v>0.15</v>
      </c>
      <c r="J27" s="14">
        <f t="shared" si="7"/>
        <v>0.4</v>
      </c>
      <c r="K27" s="47">
        <f t="shared" si="7"/>
        <v>2E-3</v>
      </c>
      <c r="L27" s="8">
        <f t="shared" si="7"/>
        <v>2.6</v>
      </c>
      <c r="M27" s="8">
        <f t="shared" si="7"/>
        <v>5.5</v>
      </c>
      <c r="N27" s="8">
        <f t="shared" si="7"/>
        <v>0</v>
      </c>
      <c r="O27" s="8">
        <f t="shared" si="7"/>
        <v>2</v>
      </c>
      <c r="P27" s="11">
        <f t="shared" si="7"/>
        <v>4</v>
      </c>
      <c r="Q27" s="5">
        <f t="shared" si="9"/>
        <v>1.7</v>
      </c>
      <c r="R27" s="3">
        <f t="shared" si="11"/>
        <v>2.65</v>
      </c>
      <c r="S27" s="3">
        <f t="shared" si="10"/>
        <v>3.3999999999999995</v>
      </c>
      <c r="T27" s="5">
        <f>K27*(D28-D27)*Comparisons!$B$20+T26</f>
        <v>2.0654787085515478</v>
      </c>
    </row>
    <row r="28" spans="1:20" x14ac:dyDescent="0.25">
      <c r="A28" s="21" t="s">
        <v>1</v>
      </c>
      <c r="B28" s="6">
        <f t="shared" si="8"/>
        <v>120</v>
      </c>
      <c r="C28" s="6">
        <f>B28/Comparisons!$D$12*100</f>
        <v>68.571428571428569</v>
      </c>
      <c r="D28" s="6">
        <f t="shared" si="6"/>
        <v>168.27393542757738</v>
      </c>
      <c r="E28" s="8">
        <f t="shared" si="7"/>
        <v>0.45573186334741117</v>
      </c>
      <c r="F28" s="8">
        <f t="shared" si="7"/>
        <v>8.8999701934557311</v>
      </c>
      <c r="G28" s="9">
        <f t="shared" si="7"/>
        <v>0.11</v>
      </c>
      <c r="H28" s="14">
        <f t="shared" si="7"/>
        <v>0</v>
      </c>
      <c r="I28" s="14">
        <f t="shared" si="7"/>
        <v>0.15</v>
      </c>
      <c r="J28" s="14">
        <f t="shared" si="7"/>
        <v>0.4</v>
      </c>
      <c r="K28" s="47">
        <f t="shared" si="7"/>
        <v>2E-3</v>
      </c>
      <c r="L28" s="8">
        <f t="shared" si="7"/>
        <v>2.7</v>
      </c>
      <c r="M28" s="8">
        <f t="shared" si="7"/>
        <v>5.5</v>
      </c>
      <c r="N28" s="8">
        <f t="shared" si="7"/>
        <v>0</v>
      </c>
      <c r="O28" s="8">
        <f t="shared" si="7"/>
        <v>2</v>
      </c>
      <c r="P28" s="11">
        <f t="shared" si="7"/>
        <v>4</v>
      </c>
      <c r="Q28" s="5">
        <f t="shared" si="9"/>
        <v>1.7</v>
      </c>
      <c r="R28" s="3">
        <f t="shared" si="11"/>
        <v>2.8</v>
      </c>
      <c r="S28" s="3">
        <f t="shared" si="10"/>
        <v>3.7999999999999994</v>
      </c>
      <c r="T28" s="5">
        <f>K28*(D29-D28)*Comparisons!$B$20+T27</f>
        <v>2.5043332545799371</v>
      </c>
    </row>
    <row r="29" spans="1:20" x14ac:dyDescent="0.25">
      <c r="A29" s="21" t="s">
        <v>1</v>
      </c>
      <c r="B29" s="6">
        <f t="shared" si="8"/>
        <v>130</v>
      </c>
      <c r="C29" s="6">
        <f>B29/Comparisons!$D$12*100</f>
        <v>74.285714285714292</v>
      </c>
      <c r="D29" s="6">
        <f t="shared" si="6"/>
        <v>190.21666272899685</v>
      </c>
      <c r="E29" s="8">
        <f t="shared" si="7"/>
        <v>0.39717641305340173</v>
      </c>
      <c r="F29" s="8">
        <f t="shared" si="7"/>
        <v>10.408473071748519</v>
      </c>
      <c r="G29" s="9">
        <f t="shared" si="7"/>
        <v>0.11</v>
      </c>
      <c r="H29" s="14">
        <f t="shared" si="7"/>
        <v>0</v>
      </c>
      <c r="I29" s="14">
        <f t="shared" si="7"/>
        <v>0.15</v>
      </c>
      <c r="J29" s="14">
        <f t="shared" si="7"/>
        <v>0.4</v>
      </c>
      <c r="K29" s="47">
        <f t="shared" si="7"/>
        <v>2E-3</v>
      </c>
      <c r="L29" s="8">
        <f t="shared" si="7"/>
        <v>2.8</v>
      </c>
      <c r="M29" s="8">
        <f t="shared" si="7"/>
        <v>6</v>
      </c>
      <c r="N29" s="8">
        <f t="shared" si="7"/>
        <v>0</v>
      </c>
      <c r="O29" s="8">
        <f t="shared" si="7"/>
        <v>2</v>
      </c>
      <c r="P29" s="11">
        <f t="shared" si="7"/>
        <v>4</v>
      </c>
      <c r="Q29" s="5">
        <f t="shared" si="9"/>
        <v>1.7</v>
      </c>
      <c r="R29" s="3">
        <f t="shared" si="11"/>
        <v>2.9499999999999997</v>
      </c>
      <c r="S29" s="3">
        <f t="shared" si="10"/>
        <v>4.1999999999999993</v>
      </c>
      <c r="T29" s="5">
        <f>K29*(D30-D29)*Comparisons!$B$20+T28</f>
        <v>3.0078878298943312</v>
      </c>
    </row>
    <row r="30" spans="1:20" x14ac:dyDescent="0.25">
      <c r="A30" s="21" t="s">
        <v>1</v>
      </c>
      <c r="B30" s="6">
        <f t="shared" si="8"/>
        <v>140</v>
      </c>
      <c r="C30" s="6">
        <f>B30/Comparisons!$D$12*100</f>
        <v>80</v>
      </c>
      <c r="D30" s="6">
        <f t="shared" si="6"/>
        <v>215.39439149471656</v>
      </c>
      <c r="E30" s="8">
        <f t="shared" si="7"/>
        <v>0.34374155492040259</v>
      </c>
      <c r="F30" s="8">
        <f t="shared" si="7"/>
        <v>12.137025449151981</v>
      </c>
      <c r="G30" s="9">
        <f t="shared" si="7"/>
        <v>0.11</v>
      </c>
      <c r="H30" s="14">
        <f t="shared" si="7"/>
        <v>0</v>
      </c>
      <c r="I30" s="14">
        <f t="shared" si="7"/>
        <v>0.15</v>
      </c>
      <c r="J30" s="14">
        <f t="shared" si="7"/>
        <v>0.4</v>
      </c>
      <c r="K30" s="47">
        <f t="shared" si="7"/>
        <v>2E-3</v>
      </c>
      <c r="L30" s="8">
        <f t="shared" si="7"/>
        <v>2.9</v>
      </c>
      <c r="M30" s="8">
        <f t="shared" si="7"/>
        <v>6</v>
      </c>
      <c r="N30" s="8">
        <f t="shared" si="7"/>
        <v>0</v>
      </c>
      <c r="O30" s="8">
        <f t="shared" si="7"/>
        <v>2.75</v>
      </c>
      <c r="P30" s="11">
        <f t="shared" si="7"/>
        <v>3</v>
      </c>
      <c r="Q30" s="5">
        <f t="shared" si="9"/>
        <v>1.7</v>
      </c>
      <c r="R30" s="3">
        <f t="shared" si="11"/>
        <v>3.0999999999999996</v>
      </c>
      <c r="S30" s="3">
        <f t="shared" si="10"/>
        <v>4.5999999999999996</v>
      </c>
      <c r="T30" s="5">
        <f>K30*(D31-D30)*Comparisons!$B$20+T29</f>
        <v>3.5897203058843594</v>
      </c>
    </row>
    <row r="31" spans="1:20" x14ac:dyDescent="0.25">
      <c r="A31" s="21" t="s">
        <v>1</v>
      </c>
      <c r="B31" s="6">
        <f t="shared" si="8"/>
        <v>150</v>
      </c>
      <c r="C31" s="6">
        <f>B31/Comparisons!$D$12*100</f>
        <v>85.714285714285708</v>
      </c>
      <c r="D31" s="6">
        <f t="shared" si="6"/>
        <v>244.48601529421796</v>
      </c>
      <c r="E31" s="8">
        <f t="shared" si="7"/>
        <v>0.29511059472295603</v>
      </c>
      <c r="F31" s="8">
        <f t="shared" si="7"/>
        <v>14.130295809659806</v>
      </c>
      <c r="G31" s="9">
        <f t="shared" si="7"/>
        <v>0.11</v>
      </c>
      <c r="H31" s="14">
        <f t="shared" si="7"/>
        <v>0</v>
      </c>
      <c r="I31" s="14">
        <f t="shared" si="7"/>
        <v>0.15</v>
      </c>
      <c r="J31" s="14">
        <f t="shared" si="7"/>
        <v>0.4</v>
      </c>
      <c r="K31" s="47">
        <f t="shared" si="7"/>
        <v>2E-3</v>
      </c>
      <c r="L31" s="8">
        <f t="shared" si="7"/>
        <v>3</v>
      </c>
      <c r="M31" s="8">
        <f t="shared" si="7"/>
        <v>6.5</v>
      </c>
      <c r="N31" s="8">
        <f t="shared" si="7"/>
        <v>3.5</v>
      </c>
      <c r="O31" s="8">
        <f t="shared" si="7"/>
        <v>2.75</v>
      </c>
      <c r="P31" s="11">
        <f t="shared" si="7"/>
        <v>3</v>
      </c>
      <c r="Q31" s="5">
        <f t="shared" si="9"/>
        <v>1.7</v>
      </c>
      <c r="R31" s="3">
        <f t="shared" si="11"/>
        <v>3.2499999999999996</v>
      </c>
      <c r="S31" s="3">
        <f t="shared" si="10"/>
        <v>5</v>
      </c>
      <c r="T31" s="5">
        <f>K31*(D32-D31)*Comparisons!$B$20+T30</f>
        <v>4.2674323351246386</v>
      </c>
    </row>
    <row r="32" spans="1:20" x14ac:dyDescent="0.25">
      <c r="A32" s="21" t="s">
        <v>1</v>
      </c>
      <c r="B32" s="6">
        <f t="shared" si="8"/>
        <v>160</v>
      </c>
      <c r="C32" s="6">
        <f>B32/Comparisons!$D$12*100</f>
        <v>91.428571428571431</v>
      </c>
      <c r="D32" s="6">
        <f t="shared" si="6"/>
        <v>278.3716167562319</v>
      </c>
      <c r="E32" s="8">
        <f t="shared" si="7"/>
        <v>0.25073374395891568</v>
      </c>
      <c r="F32" s="8">
        <f t="shared" si="7"/>
        <v>16.463679498505787</v>
      </c>
      <c r="G32" s="9">
        <f t="shared" si="7"/>
        <v>0.11</v>
      </c>
      <c r="H32" s="14">
        <f t="shared" si="7"/>
        <v>0</v>
      </c>
      <c r="I32" s="14">
        <f t="shared" si="7"/>
        <v>0.15</v>
      </c>
      <c r="J32" s="14">
        <f t="shared" si="7"/>
        <v>0.4</v>
      </c>
      <c r="K32" s="47">
        <f t="shared" si="7"/>
        <v>2E-3</v>
      </c>
      <c r="L32" s="8">
        <f t="shared" si="7"/>
        <v>3.1</v>
      </c>
      <c r="M32" s="8">
        <f t="shared" si="7"/>
        <v>6.5</v>
      </c>
      <c r="N32" s="8">
        <f t="shared" si="7"/>
        <v>3.5</v>
      </c>
      <c r="O32" s="8">
        <f t="shared" si="7"/>
        <v>2.75</v>
      </c>
      <c r="P32" s="11">
        <f t="shared" si="7"/>
        <v>3</v>
      </c>
      <c r="Q32" s="5">
        <f t="shared" si="9"/>
        <v>1.7</v>
      </c>
      <c r="R32" s="3">
        <f t="shared" si="11"/>
        <v>3.3999999999999995</v>
      </c>
      <c r="S32" s="3">
        <f t="shared" si="10"/>
        <v>5.4</v>
      </c>
      <c r="T32" s="5">
        <f>K32*(D33-D32)*Comparisons!$B$20+T31</f>
        <v>5.0650912255561211</v>
      </c>
    </row>
    <row r="33" spans="1:20" x14ac:dyDescent="0.25">
      <c r="A33" s="21" t="s">
        <v>1</v>
      </c>
      <c r="B33" s="6">
        <f t="shared" si="8"/>
        <v>170</v>
      </c>
      <c r="C33" s="6">
        <f>B33/Comparisons!$D$12*100</f>
        <v>97.142857142857139</v>
      </c>
      <c r="D33" s="6">
        <f t="shared" si="6"/>
        <v>318.25456127780603</v>
      </c>
      <c r="E33" s="8">
        <f t="shared" si="7"/>
        <v>0.20997477820430568</v>
      </c>
      <c r="F33" s="8">
        <f t="shared" si="7"/>
        <v>19.268980944288639</v>
      </c>
      <c r="G33" s="9">
        <f t="shared" si="7"/>
        <v>0.11</v>
      </c>
      <c r="H33" s="14">
        <f t="shared" si="7"/>
        <v>0</v>
      </c>
      <c r="I33" s="14">
        <f t="shared" si="7"/>
        <v>0.15</v>
      </c>
      <c r="J33" s="14">
        <f t="shared" si="7"/>
        <v>0.4</v>
      </c>
      <c r="K33" s="47">
        <f t="shared" si="7"/>
        <v>2E-3</v>
      </c>
      <c r="L33" s="8">
        <f t="shared" si="7"/>
        <v>3.2</v>
      </c>
      <c r="M33" s="8">
        <f t="shared" si="7"/>
        <v>6</v>
      </c>
      <c r="N33" s="8">
        <f t="shared" si="7"/>
        <v>3.5</v>
      </c>
      <c r="O33" s="8">
        <f t="shared" si="7"/>
        <v>2.75</v>
      </c>
      <c r="P33" s="11">
        <f t="shared" si="7"/>
        <v>3</v>
      </c>
      <c r="Q33" s="5">
        <f t="shared" si="9"/>
        <v>1.7</v>
      </c>
      <c r="R33" s="3">
        <f t="shared" si="11"/>
        <v>3.5499999999999994</v>
      </c>
      <c r="S33" s="3">
        <f t="shared" si="10"/>
        <v>5.8000000000000007</v>
      </c>
      <c r="T33" s="5">
        <f>K33*(D34-D33)*Comparisons!$B$20+T32</f>
        <v>6.017586576237715</v>
      </c>
    </row>
    <row r="34" spans="1:20" x14ac:dyDescent="0.25">
      <c r="A34" s="21" t="s">
        <v>1</v>
      </c>
      <c r="B34" s="6">
        <f t="shared" si="8"/>
        <v>180</v>
      </c>
      <c r="C34" s="6">
        <f>B34/Comparisons!$D$12*100</f>
        <v>102.85714285714285</v>
      </c>
      <c r="D34" s="6">
        <f t="shared" si="6"/>
        <v>365.87932881188573</v>
      </c>
      <c r="E34" s="8">
        <f t="shared" si="7"/>
        <v>0</v>
      </c>
      <c r="F34" s="8">
        <f t="shared" si="7"/>
        <v>0</v>
      </c>
      <c r="G34" s="9">
        <f t="shared" si="7"/>
        <v>0.11</v>
      </c>
      <c r="H34" s="14">
        <f t="shared" si="7"/>
        <v>0</v>
      </c>
      <c r="I34" s="14">
        <f t="shared" si="7"/>
        <v>0.15</v>
      </c>
      <c r="J34" s="14">
        <f t="shared" si="7"/>
        <v>0.4</v>
      </c>
      <c r="K34" s="47">
        <f t="shared" si="7"/>
        <v>2E-3</v>
      </c>
      <c r="L34" s="8">
        <f t="shared" si="7"/>
        <v>3.3</v>
      </c>
      <c r="M34" s="8">
        <f t="shared" si="7"/>
        <v>6</v>
      </c>
      <c r="N34" s="8">
        <f t="shared" si="7"/>
        <v>3.5</v>
      </c>
      <c r="O34" s="8">
        <f t="shared" si="7"/>
        <v>2.75</v>
      </c>
      <c r="P34" s="11">
        <f t="shared" si="7"/>
        <v>3</v>
      </c>
      <c r="Q34" s="5">
        <f t="shared" si="9"/>
        <v>1.7</v>
      </c>
      <c r="R34" s="3">
        <f t="shared" si="11"/>
        <v>3.6999999999999993</v>
      </c>
      <c r="S34" s="3">
        <f t="shared" si="10"/>
        <v>6.2000000000000011</v>
      </c>
      <c r="T34" s="5" t="e">
        <f>K34*(D35-D34)*Comparisons!$B$20+T33</f>
        <v>#DIV/0!</v>
      </c>
    </row>
    <row r="35" spans="1:20" x14ac:dyDescent="0.25">
      <c r="A35" s="21" t="s">
        <v>1</v>
      </c>
      <c r="B35" s="6">
        <f t="shared" si="8"/>
        <v>190</v>
      </c>
      <c r="C35" s="6">
        <f>B35/Comparisons!$D$12*100</f>
        <v>108.57142857142857</v>
      </c>
      <c r="D35" s="6" t="e">
        <f t="shared" si="6"/>
        <v>#DIV/0!</v>
      </c>
      <c r="E35" s="8">
        <f t="shared" si="7"/>
        <v>0</v>
      </c>
      <c r="F35" s="8">
        <f t="shared" si="7"/>
        <v>0</v>
      </c>
      <c r="G35" s="9">
        <f t="shared" si="7"/>
        <v>0.11</v>
      </c>
      <c r="H35" s="14">
        <f t="shared" si="7"/>
        <v>0</v>
      </c>
      <c r="I35" s="14">
        <f t="shared" si="7"/>
        <v>0.15</v>
      </c>
      <c r="J35" s="14">
        <f t="shared" si="7"/>
        <v>0.4</v>
      </c>
      <c r="K35" s="47">
        <f t="shared" si="7"/>
        <v>2E-3</v>
      </c>
      <c r="L35" s="8">
        <f t="shared" si="7"/>
        <v>3.4</v>
      </c>
      <c r="M35" s="8">
        <f t="shared" si="7"/>
        <v>6</v>
      </c>
      <c r="N35" s="8">
        <f t="shared" si="7"/>
        <v>3.5</v>
      </c>
      <c r="O35" s="8">
        <f t="shared" si="7"/>
        <v>2.75</v>
      </c>
      <c r="P35" s="11">
        <f t="shared" si="7"/>
        <v>3</v>
      </c>
      <c r="Q35" s="5">
        <f t="shared" si="9"/>
        <v>1.7</v>
      </c>
      <c r="R35" s="3">
        <f t="shared" si="11"/>
        <v>3.8499999999999992</v>
      </c>
      <c r="S35" s="3">
        <f t="shared" si="10"/>
        <v>6.6000000000000014</v>
      </c>
      <c r="T35" s="5" t="e">
        <f>K35*(D36-D35)*Comparisons!$B$20+T34</f>
        <v>#DIV/0!</v>
      </c>
    </row>
    <row r="38" spans="1:20" x14ac:dyDescent="0.25">
      <c r="A38" s="21" t="s">
        <v>2</v>
      </c>
      <c r="B38" s="6">
        <f>Comparisons!$E$3</f>
        <v>50</v>
      </c>
      <c r="C38" s="6">
        <f>B38/Comparisons!$E$12*100</f>
        <v>28.571428571428569</v>
      </c>
      <c r="D38" s="6">
        <f>Comparisons!$E$4</f>
        <v>65</v>
      </c>
      <c r="E38" s="8">
        <f>E4</f>
        <v>0.7995812722283262</v>
      </c>
      <c r="F38" s="8">
        <f t="shared" ref="F38:P38" si="12">F4</f>
        <v>2.9890645053996687</v>
      </c>
      <c r="G38" s="9">
        <f t="shared" si="12"/>
        <v>0.115</v>
      </c>
      <c r="H38" s="14">
        <f t="shared" si="12"/>
        <v>0.85</v>
      </c>
      <c r="I38" s="14">
        <f t="shared" si="12"/>
        <v>0.3</v>
      </c>
      <c r="J38" s="14">
        <f t="shared" si="12"/>
        <v>1</v>
      </c>
      <c r="K38" s="47">
        <f t="shared" si="12"/>
        <v>2E-3</v>
      </c>
      <c r="L38" s="8">
        <f t="shared" si="12"/>
        <v>2</v>
      </c>
      <c r="M38" s="8">
        <f t="shared" si="12"/>
        <v>4</v>
      </c>
      <c r="N38" s="8">
        <f t="shared" si="12"/>
        <v>0</v>
      </c>
      <c r="O38" s="8">
        <f t="shared" si="12"/>
        <v>2</v>
      </c>
      <c r="P38" s="11">
        <f t="shared" si="12"/>
        <v>5</v>
      </c>
      <c r="Q38" s="5">
        <f>H38</f>
        <v>0.85</v>
      </c>
      <c r="R38" s="3">
        <f>I38</f>
        <v>0.3</v>
      </c>
      <c r="S38" s="3">
        <f>J38</f>
        <v>1</v>
      </c>
      <c r="T38" s="5">
        <f>K38*(D39-D38)*Comparisons!$E$20</f>
        <v>0.25013092095394712</v>
      </c>
    </row>
    <row r="39" spans="1:20" x14ac:dyDescent="0.25">
      <c r="A39" s="21" t="s">
        <v>2</v>
      </c>
      <c r="B39" s="6">
        <f>B38+10</f>
        <v>60</v>
      </c>
      <c r="C39" s="6">
        <f>B39/Comparisons!$E$12*100</f>
        <v>34.285714285714285</v>
      </c>
      <c r="D39" s="6">
        <f t="shared" ref="D39:D52" si="13">D38+(B39-B38)/E38</f>
        <v>77.506546047697356</v>
      </c>
      <c r="E39" s="8">
        <f t="shared" ref="E39:P52" si="14">E5</f>
        <v>0.80548945537627681</v>
      </c>
      <c r="F39" s="8">
        <f t="shared" si="14"/>
        <v>3.4115902842158219</v>
      </c>
      <c r="G39" s="9">
        <f t="shared" si="14"/>
        <v>0.115</v>
      </c>
      <c r="H39" s="14">
        <f t="shared" si="14"/>
        <v>0</v>
      </c>
      <c r="I39" s="14">
        <f t="shared" si="14"/>
        <v>0.3</v>
      </c>
      <c r="J39" s="14">
        <f t="shared" si="14"/>
        <v>0.4</v>
      </c>
      <c r="K39" s="47">
        <f t="shared" si="14"/>
        <v>2E-3</v>
      </c>
      <c r="L39" s="8">
        <f t="shared" si="14"/>
        <v>2.1</v>
      </c>
      <c r="M39" s="8">
        <f t="shared" si="14"/>
        <v>4</v>
      </c>
      <c r="N39" s="8">
        <f t="shared" si="14"/>
        <v>0</v>
      </c>
      <c r="O39" s="8">
        <f t="shared" si="14"/>
        <v>2</v>
      </c>
      <c r="P39" s="11">
        <f t="shared" si="14"/>
        <v>5</v>
      </c>
      <c r="Q39" s="5">
        <f>H39+Q38</f>
        <v>0.85</v>
      </c>
      <c r="R39" s="3">
        <f>I39+R38</f>
        <v>0.6</v>
      </c>
      <c r="S39" s="3">
        <f>J39+S38</f>
        <v>1.4</v>
      </c>
      <c r="T39" s="5">
        <f>K39*(D40-D39)*Comparisons!$B$20+T38</f>
        <v>0.49842715706863572</v>
      </c>
    </row>
    <row r="40" spans="1:20" x14ac:dyDescent="0.25">
      <c r="A40" s="21" t="s">
        <v>2</v>
      </c>
      <c r="B40" s="6">
        <f t="shared" ref="B40:B52" si="15">B39+10</f>
        <v>70</v>
      </c>
      <c r="C40" s="6">
        <f>B40/Comparisons!$E$12*100</f>
        <v>40</v>
      </c>
      <c r="D40" s="6">
        <f t="shared" si="13"/>
        <v>89.921357853431786</v>
      </c>
      <c r="E40" s="8">
        <f t="shared" si="14"/>
        <v>0.77446414795503105</v>
      </c>
      <c r="F40" s="8">
        <f t="shared" si="14"/>
        <v>3.95886627947305</v>
      </c>
      <c r="G40" s="9">
        <f t="shared" si="14"/>
        <v>0.115</v>
      </c>
      <c r="H40" s="14">
        <f t="shared" si="14"/>
        <v>0</v>
      </c>
      <c r="I40" s="14">
        <f t="shared" si="14"/>
        <v>0.2</v>
      </c>
      <c r="J40" s="14">
        <f t="shared" si="14"/>
        <v>0.4</v>
      </c>
      <c r="K40" s="47">
        <f t="shared" si="14"/>
        <v>2E-3</v>
      </c>
      <c r="L40" s="8">
        <f t="shared" si="14"/>
        <v>2.2000000000000002</v>
      </c>
      <c r="M40" s="8">
        <f t="shared" si="14"/>
        <v>4.5</v>
      </c>
      <c r="N40" s="8">
        <f t="shared" si="14"/>
        <v>0</v>
      </c>
      <c r="O40" s="8">
        <f t="shared" si="14"/>
        <v>2</v>
      </c>
      <c r="P40" s="11">
        <f t="shared" si="14"/>
        <v>5</v>
      </c>
      <c r="Q40" s="5">
        <f t="shared" ref="Q40:Q52" si="16">H40+Q39</f>
        <v>0.85</v>
      </c>
      <c r="R40" s="3">
        <v>2</v>
      </c>
      <c r="S40" s="3">
        <f t="shared" ref="S40:S52" si="17">J40+S39</f>
        <v>1.7999999999999998</v>
      </c>
      <c r="T40" s="5">
        <f>K40*(D41-D40)*Comparisons!$B$20+T39</f>
        <v>0.75667022813667562</v>
      </c>
    </row>
    <row r="41" spans="1:20" x14ac:dyDescent="0.25">
      <c r="A41" s="21" t="s">
        <v>2</v>
      </c>
      <c r="B41" s="6">
        <f t="shared" si="15"/>
        <v>80</v>
      </c>
      <c r="C41" s="6">
        <f>B41/Comparisons!$E$12*100</f>
        <v>45.714285714285715</v>
      </c>
      <c r="D41" s="6">
        <f t="shared" si="13"/>
        <v>102.83351140683378</v>
      </c>
      <c r="E41" s="8">
        <f t="shared" si="14"/>
        <v>0.72062550635879374</v>
      </c>
      <c r="F41" s="8">
        <f t="shared" si="14"/>
        <v>4.6404130446293825</v>
      </c>
      <c r="G41" s="9">
        <f t="shared" si="14"/>
        <v>0.115</v>
      </c>
      <c r="H41" s="14">
        <f t="shared" si="14"/>
        <v>0</v>
      </c>
      <c r="I41" s="14">
        <f t="shared" si="14"/>
        <v>0.2</v>
      </c>
      <c r="J41" s="14">
        <f t="shared" si="14"/>
        <v>0.4</v>
      </c>
      <c r="K41" s="47">
        <f t="shared" si="14"/>
        <v>2E-3</v>
      </c>
      <c r="L41" s="8">
        <f t="shared" si="14"/>
        <v>2.2999999999999998</v>
      </c>
      <c r="M41" s="8">
        <f t="shared" si="14"/>
        <v>4.5</v>
      </c>
      <c r="N41" s="8">
        <f t="shared" si="14"/>
        <v>0</v>
      </c>
      <c r="O41" s="8">
        <f t="shared" si="14"/>
        <v>2</v>
      </c>
      <c r="P41" s="11">
        <f t="shared" si="14"/>
        <v>5</v>
      </c>
      <c r="Q41" s="5">
        <f t="shared" si="16"/>
        <v>0.85</v>
      </c>
      <c r="R41" s="3">
        <f t="shared" ref="R41:R52" si="18">I41+R40</f>
        <v>2.2000000000000002</v>
      </c>
      <c r="S41" s="3">
        <f t="shared" si="17"/>
        <v>2.1999999999999997</v>
      </c>
      <c r="T41" s="5">
        <f>K41*(D42-D41)*Comparisons!$B$20+T40</f>
        <v>1.0342068934853228</v>
      </c>
    </row>
    <row r="42" spans="1:20" x14ac:dyDescent="0.25">
      <c r="A42" s="21" t="s">
        <v>2</v>
      </c>
      <c r="B42" s="6">
        <f t="shared" si="15"/>
        <v>90</v>
      </c>
      <c r="C42" s="6">
        <f>B42/Comparisons!$E$12*100</f>
        <v>51.428571428571423</v>
      </c>
      <c r="D42" s="6">
        <f t="shared" si="13"/>
        <v>116.71034467426614</v>
      </c>
      <c r="E42" s="8">
        <f t="shared" si="14"/>
        <v>0.65537759149894059</v>
      </c>
      <c r="F42" s="8">
        <f t="shared" si="14"/>
        <v>5.4655515331359776</v>
      </c>
      <c r="G42" s="9">
        <f t="shared" si="14"/>
        <v>0.115</v>
      </c>
      <c r="H42" s="14">
        <f t="shared" si="14"/>
        <v>0</v>
      </c>
      <c r="I42" s="14">
        <f t="shared" si="14"/>
        <v>0.15</v>
      </c>
      <c r="J42" s="14">
        <f t="shared" si="14"/>
        <v>0.4</v>
      </c>
      <c r="K42" s="47">
        <f t="shared" si="14"/>
        <v>2E-3</v>
      </c>
      <c r="L42" s="8">
        <f t="shared" si="14"/>
        <v>2.4</v>
      </c>
      <c r="M42" s="8">
        <f t="shared" si="14"/>
        <v>5</v>
      </c>
      <c r="N42" s="8">
        <f t="shared" si="14"/>
        <v>0</v>
      </c>
      <c r="O42" s="8">
        <f t="shared" si="14"/>
        <v>2</v>
      </c>
      <c r="P42" s="11">
        <f t="shared" si="14"/>
        <v>4</v>
      </c>
      <c r="Q42" s="5">
        <f t="shared" si="16"/>
        <v>0.85</v>
      </c>
      <c r="R42" s="3">
        <f t="shared" si="18"/>
        <v>2.35</v>
      </c>
      <c r="S42" s="3">
        <f t="shared" si="17"/>
        <v>2.5999999999999996</v>
      </c>
      <c r="T42" s="5">
        <f>K42*(D43-D42)*Comparisons!$B$20+T41</f>
        <v>1.33937448327516</v>
      </c>
    </row>
    <row r="43" spans="1:20" x14ac:dyDescent="0.25">
      <c r="A43" s="21" t="s">
        <v>2</v>
      </c>
      <c r="B43" s="6">
        <f t="shared" si="15"/>
        <v>100</v>
      </c>
      <c r="C43" s="6">
        <f>B43/Comparisons!$E$12*100</f>
        <v>57.142857142857139</v>
      </c>
      <c r="D43" s="6">
        <f t="shared" si="13"/>
        <v>131.968724163758</v>
      </c>
      <c r="E43" s="8">
        <f t="shared" si="14"/>
        <v>0.58663869534177293</v>
      </c>
      <c r="F43" s="8">
        <f t="shared" si="14"/>
        <v>6.4434890333952319</v>
      </c>
      <c r="G43" s="9">
        <f t="shared" si="14"/>
        <v>0.11</v>
      </c>
      <c r="H43" s="14">
        <f t="shared" si="14"/>
        <v>0</v>
      </c>
      <c r="I43" s="14">
        <f t="shared" si="14"/>
        <v>0.15</v>
      </c>
      <c r="J43" s="14">
        <f t="shared" si="14"/>
        <v>0.4</v>
      </c>
      <c r="K43" s="47">
        <f t="shared" si="14"/>
        <v>2E-3</v>
      </c>
      <c r="L43" s="8">
        <f t="shared" si="14"/>
        <v>2.5</v>
      </c>
      <c r="M43" s="8">
        <f t="shared" si="14"/>
        <v>5</v>
      </c>
      <c r="N43" s="8">
        <f t="shared" si="14"/>
        <v>0</v>
      </c>
      <c r="O43" s="8">
        <f t="shared" si="14"/>
        <v>2</v>
      </c>
      <c r="P43" s="11">
        <f t="shared" si="14"/>
        <v>4</v>
      </c>
      <c r="Q43" s="5">
        <f t="shared" si="16"/>
        <v>0.85</v>
      </c>
      <c r="R43" s="3">
        <f t="shared" si="18"/>
        <v>2.5</v>
      </c>
      <c r="S43" s="3">
        <f t="shared" si="17"/>
        <v>2.9999999999999996</v>
      </c>
      <c r="T43" s="5">
        <f>K43*(D44-D43)*Comparisons!$B$20+T42</f>
        <v>1.6802998289574476</v>
      </c>
    </row>
    <row r="44" spans="1:20" x14ac:dyDescent="0.25">
      <c r="A44" s="21" t="s">
        <v>2</v>
      </c>
      <c r="B44" s="6">
        <f t="shared" si="15"/>
        <v>110</v>
      </c>
      <c r="C44" s="6">
        <f>B44/Comparisons!$E$12*100</f>
        <v>62.857142857142854</v>
      </c>
      <c r="D44" s="6">
        <f t="shared" si="13"/>
        <v>149.01499144787238</v>
      </c>
      <c r="E44" s="8">
        <f t="shared" si="14"/>
        <v>0.51923926932535602</v>
      </c>
      <c r="F44" s="8">
        <f t="shared" si="14"/>
        <v>7.5841721392078352</v>
      </c>
      <c r="G44" s="9">
        <f t="shared" si="14"/>
        <v>0.11</v>
      </c>
      <c r="H44" s="14">
        <f t="shared" si="14"/>
        <v>0.85</v>
      </c>
      <c r="I44" s="14">
        <f t="shared" si="14"/>
        <v>0.15</v>
      </c>
      <c r="J44" s="14">
        <f t="shared" si="14"/>
        <v>0.4</v>
      </c>
      <c r="K44" s="47">
        <f t="shared" si="14"/>
        <v>2E-3</v>
      </c>
      <c r="L44" s="8">
        <f t="shared" si="14"/>
        <v>2.6</v>
      </c>
      <c r="M44" s="8">
        <f t="shared" si="14"/>
        <v>5.5</v>
      </c>
      <c r="N44" s="8">
        <f t="shared" si="14"/>
        <v>0</v>
      </c>
      <c r="O44" s="8">
        <f t="shared" si="14"/>
        <v>2</v>
      </c>
      <c r="P44" s="11">
        <f t="shared" si="14"/>
        <v>4</v>
      </c>
      <c r="Q44" s="5">
        <f t="shared" si="16"/>
        <v>1.7</v>
      </c>
      <c r="R44" s="3">
        <f t="shared" si="18"/>
        <v>2.65</v>
      </c>
      <c r="S44" s="3">
        <f t="shared" si="17"/>
        <v>3.3999999999999995</v>
      </c>
      <c r="T44" s="5">
        <f>K44*(D45-D44)*Comparisons!$B$20+T43</f>
        <v>2.0654787085515478</v>
      </c>
    </row>
    <row r="45" spans="1:20" x14ac:dyDescent="0.25">
      <c r="A45" s="21" t="s">
        <v>2</v>
      </c>
      <c r="B45" s="6">
        <f t="shared" si="15"/>
        <v>120</v>
      </c>
      <c r="C45" s="6">
        <f>B45/Comparisons!$E$12*100</f>
        <v>68.571428571428569</v>
      </c>
      <c r="D45" s="6">
        <f t="shared" si="13"/>
        <v>168.27393542757738</v>
      </c>
      <c r="E45" s="8">
        <f t="shared" si="14"/>
        <v>0.45573186334741117</v>
      </c>
      <c r="F45" s="8">
        <f t="shared" si="14"/>
        <v>8.8999701934557311</v>
      </c>
      <c r="G45" s="9">
        <f t="shared" si="14"/>
        <v>0.11</v>
      </c>
      <c r="H45" s="14">
        <f t="shared" si="14"/>
        <v>0</v>
      </c>
      <c r="I45" s="14">
        <f t="shared" si="14"/>
        <v>0.15</v>
      </c>
      <c r="J45" s="14">
        <f t="shared" si="14"/>
        <v>0.4</v>
      </c>
      <c r="K45" s="47">
        <f t="shared" si="14"/>
        <v>2E-3</v>
      </c>
      <c r="L45" s="8">
        <f t="shared" si="14"/>
        <v>2.7</v>
      </c>
      <c r="M45" s="8">
        <f t="shared" si="14"/>
        <v>5.5</v>
      </c>
      <c r="N45" s="8">
        <f t="shared" si="14"/>
        <v>0</v>
      </c>
      <c r="O45" s="8">
        <f t="shared" si="14"/>
        <v>2</v>
      </c>
      <c r="P45" s="11">
        <f t="shared" si="14"/>
        <v>4</v>
      </c>
      <c r="Q45" s="5">
        <f t="shared" si="16"/>
        <v>1.7</v>
      </c>
      <c r="R45" s="3">
        <f t="shared" si="18"/>
        <v>2.8</v>
      </c>
      <c r="S45" s="3">
        <f t="shared" si="17"/>
        <v>3.7999999999999994</v>
      </c>
      <c r="T45" s="5">
        <f>K45*(D46-D45)*Comparisons!$B$20+T44</f>
        <v>2.5043332545799371</v>
      </c>
    </row>
    <row r="46" spans="1:20" x14ac:dyDescent="0.25">
      <c r="A46" s="21" t="s">
        <v>2</v>
      </c>
      <c r="B46" s="6">
        <f t="shared" si="15"/>
        <v>130</v>
      </c>
      <c r="C46" s="6">
        <f>B46/Comparisons!$E$12*100</f>
        <v>74.285714285714292</v>
      </c>
      <c r="D46" s="6">
        <f t="shared" si="13"/>
        <v>190.21666272899685</v>
      </c>
      <c r="E46" s="8">
        <f t="shared" si="14"/>
        <v>0.39717641305340173</v>
      </c>
      <c r="F46" s="8">
        <f t="shared" si="14"/>
        <v>10.408473071748519</v>
      </c>
      <c r="G46" s="9">
        <f t="shared" si="14"/>
        <v>0.11</v>
      </c>
      <c r="H46" s="14">
        <f t="shared" si="14"/>
        <v>0</v>
      </c>
      <c r="I46" s="14">
        <f t="shared" si="14"/>
        <v>0.15</v>
      </c>
      <c r="J46" s="14">
        <f t="shared" si="14"/>
        <v>0.4</v>
      </c>
      <c r="K46" s="47">
        <f t="shared" si="14"/>
        <v>2E-3</v>
      </c>
      <c r="L46" s="8">
        <f t="shared" si="14"/>
        <v>2.8</v>
      </c>
      <c r="M46" s="8">
        <f t="shared" si="14"/>
        <v>6</v>
      </c>
      <c r="N46" s="8">
        <f t="shared" si="14"/>
        <v>0</v>
      </c>
      <c r="O46" s="8">
        <f t="shared" si="14"/>
        <v>2</v>
      </c>
      <c r="P46" s="11">
        <f t="shared" si="14"/>
        <v>4</v>
      </c>
      <c r="Q46" s="5">
        <f t="shared" si="16"/>
        <v>1.7</v>
      </c>
      <c r="R46" s="3">
        <f t="shared" si="18"/>
        <v>2.9499999999999997</v>
      </c>
      <c r="S46" s="3">
        <f t="shared" si="17"/>
        <v>4.1999999999999993</v>
      </c>
      <c r="T46" s="5">
        <f>K46*(D47-D46)*Comparisons!$B$20+T45</f>
        <v>3.0078878298943312</v>
      </c>
    </row>
    <row r="47" spans="1:20" x14ac:dyDescent="0.25">
      <c r="A47" s="21" t="s">
        <v>2</v>
      </c>
      <c r="B47" s="6">
        <f t="shared" si="15"/>
        <v>140</v>
      </c>
      <c r="C47" s="6">
        <f>B47/Comparisons!$E$12*100</f>
        <v>80</v>
      </c>
      <c r="D47" s="6">
        <f t="shared" si="13"/>
        <v>215.39439149471656</v>
      </c>
      <c r="E47" s="8">
        <f t="shared" si="14"/>
        <v>0.34374155492040259</v>
      </c>
      <c r="F47" s="8">
        <f t="shared" si="14"/>
        <v>12.137025449151981</v>
      </c>
      <c r="G47" s="9">
        <f t="shared" si="14"/>
        <v>0.11</v>
      </c>
      <c r="H47" s="14">
        <f t="shared" si="14"/>
        <v>0</v>
      </c>
      <c r="I47" s="14">
        <f t="shared" si="14"/>
        <v>0.15</v>
      </c>
      <c r="J47" s="14">
        <f t="shared" si="14"/>
        <v>0.4</v>
      </c>
      <c r="K47" s="47">
        <f t="shared" si="14"/>
        <v>2E-3</v>
      </c>
      <c r="L47" s="8">
        <f t="shared" si="14"/>
        <v>2.9</v>
      </c>
      <c r="M47" s="8">
        <f t="shared" si="14"/>
        <v>6</v>
      </c>
      <c r="N47" s="8">
        <f t="shared" si="14"/>
        <v>0</v>
      </c>
      <c r="O47" s="8">
        <f t="shared" si="14"/>
        <v>2.75</v>
      </c>
      <c r="P47" s="11">
        <f t="shared" si="14"/>
        <v>3</v>
      </c>
      <c r="Q47" s="5">
        <f t="shared" si="16"/>
        <v>1.7</v>
      </c>
      <c r="R47" s="3">
        <f t="shared" si="18"/>
        <v>3.0999999999999996</v>
      </c>
      <c r="S47" s="3">
        <f t="shared" si="17"/>
        <v>4.5999999999999996</v>
      </c>
      <c r="T47" s="5">
        <f>K47*(D48-D47)*Comparisons!$B$20+T46</f>
        <v>3.5897203058843594</v>
      </c>
    </row>
    <row r="48" spans="1:20" x14ac:dyDescent="0.25">
      <c r="A48" s="21" t="s">
        <v>2</v>
      </c>
      <c r="B48" s="6">
        <f t="shared" si="15"/>
        <v>150</v>
      </c>
      <c r="C48" s="6">
        <f>B48/Comparisons!$E$12*100</f>
        <v>85.714285714285708</v>
      </c>
      <c r="D48" s="6">
        <f t="shared" si="13"/>
        <v>244.48601529421796</v>
      </c>
      <c r="E48" s="8">
        <f t="shared" si="14"/>
        <v>0.29511059472295603</v>
      </c>
      <c r="F48" s="8">
        <f t="shared" si="14"/>
        <v>14.130295809659806</v>
      </c>
      <c r="G48" s="9">
        <f t="shared" si="14"/>
        <v>0.11</v>
      </c>
      <c r="H48" s="14">
        <f t="shared" si="14"/>
        <v>0</v>
      </c>
      <c r="I48" s="14">
        <f t="shared" si="14"/>
        <v>0.15</v>
      </c>
      <c r="J48" s="14">
        <f t="shared" si="14"/>
        <v>0.4</v>
      </c>
      <c r="K48" s="47">
        <f t="shared" si="14"/>
        <v>2E-3</v>
      </c>
      <c r="L48" s="8">
        <f t="shared" si="14"/>
        <v>3</v>
      </c>
      <c r="M48" s="8">
        <f t="shared" si="14"/>
        <v>6.5</v>
      </c>
      <c r="N48" s="8">
        <f t="shared" si="14"/>
        <v>3.5</v>
      </c>
      <c r="O48" s="8">
        <f t="shared" si="14"/>
        <v>2.75</v>
      </c>
      <c r="P48" s="11">
        <f t="shared" si="14"/>
        <v>3</v>
      </c>
      <c r="Q48" s="5">
        <f t="shared" si="16"/>
        <v>1.7</v>
      </c>
      <c r="R48" s="3">
        <f t="shared" si="18"/>
        <v>3.2499999999999996</v>
      </c>
      <c r="S48" s="3">
        <f t="shared" si="17"/>
        <v>5</v>
      </c>
      <c r="T48" s="5">
        <f>K48*(D49-D48)*Comparisons!$B$20+T47</f>
        <v>4.2674323351246386</v>
      </c>
    </row>
    <row r="49" spans="1:20" x14ac:dyDescent="0.25">
      <c r="A49" s="21" t="s">
        <v>2</v>
      </c>
      <c r="B49" s="6">
        <f t="shared" si="15"/>
        <v>160</v>
      </c>
      <c r="C49" s="6">
        <f>B49/Comparisons!$E$12*100</f>
        <v>91.428571428571431</v>
      </c>
      <c r="D49" s="6">
        <f t="shared" si="13"/>
        <v>278.3716167562319</v>
      </c>
      <c r="E49" s="8">
        <f t="shared" si="14"/>
        <v>0.25073374395891568</v>
      </c>
      <c r="F49" s="8">
        <f t="shared" si="14"/>
        <v>16.463679498505787</v>
      </c>
      <c r="G49" s="9">
        <f t="shared" si="14"/>
        <v>0.11</v>
      </c>
      <c r="H49" s="14">
        <f t="shared" si="14"/>
        <v>0</v>
      </c>
      <c r="I49" s="14">
        <f t="shared" si="14"/>
        <v>0.15</v>
      </c>
      <c r="J49" s="14">
        <f t="shared" si="14"/>
        <v>0.4</v>
      </c>
      <c r="K49" s="47">
        <f t="shared" si="14"/>
        <v>2E-3</v>
      </c>
      <c r="L49" s="8">
        <f t="shared" si="14"/>
        <v>3.1</v>
      </c>
      <c r="M49" s="8">
        <f t="shared" si="14"/>
        <v>6.5</v>
      </c>
      <c r="N49" s="8">
        <f t="shared" si="14"/>
        <v>3.5</v>
      </c>
      <c r="O49" s="8">
        <f t="shared" si="14"/>
        <v>2.75</v>
      </c>
      <c r="P49" s="11">
        <f t="shared" si="14"/>
        <v>3</v>
      </c>
      <c r="Q49" s="5">
        <f t="shared" si="16"/>
        <v>1.7</v>
      </c>
      <c r="R49" s="3">
        <f t="shared" si="18"/>
        <v>3.3999999999999995</v>
      </c>
      <c r="S49" s="3">
        <f t="shared" si="17"/>
        <v>5.4</v>
      </c>
      <c r="T49" s="5">
        <f>K49*(D50-D49)*Comparisons!$B$20+T48</f>
        <v>5.0650912255561211</v>
      </c>
    </row>
    <row r="50" spans="1:20" x14ac:dyDescent="0.25">
      <c r="A50" s="21" t="s">
        <v>2</v>
      </c>
      <c r="B50" s="6">
        <f t="shared" si="15"/>
        <v>170</v>
      </c>
      <c r="C50" s="6">
        <f>B50/Comparisons!$E$12*100</f>
        <v>97.142857142857139</v>
      </c>
      <c r="D50" s="6">
        <f t="shared" si="13"/>
        <v>318.25456127780603</v>
      </c>
      <c r="E50" s="8">
        <f t="shared" si="14"/>
        <v>0.20997477820430568</v>
      </c>
      <c r="F50" s="8">
        <f t="shared" si="14"/>
        <v>19.268980944288639</v>
      </c>
      <c r="G50" s="9">
        <f t="shared" si="14"/>
        <v>0.11</v>
      </c>
      <c r="H50" s="14">
        <f t="shared" si="14"/>
        <v>0</v>
      </c>
      <c r="I50" s="14">
        <f t="shared" si="14"/>
        <v>0.15</v>
      </c>
      <c r="J50" s="14">
        <f t="shared" si="14"/>
        <v>0.4</v>
      </c>
      <c r="K50" s="47">
        <f t="shared" si="14"/>
        <v>2E-3</v>
      </c>
      <c r="L50" s="8">
        <f t="shared" si="14"/>
        <v>3.2</v>
      </c>
      <c r="M50" s="8">
        <f t="shared" si="14"/>
        <v>6</v>
      </c>
      <c r="N50" s="8">
        <f t="shared" si="14"/>
        <v>3.5</v>
      </c>
      <c r="O50" s="8">
        <f t="shared" si="14"/>
        <v>2.75</v>
      </c>
      <c r="P50" s="11">
        <f t="shared" si="14"/>
        <v>3</v>
      </c>
      <c r="Q50" s="5">
        <f t="shared" si="16"/>
        <v>1.7</v>
      </c>
      <c r="R50" s="3">
        <f t="shared" si="18"/>
        <v>3.5499999999999994</v>
      </c>
      <c r="S50" s="3">
        <f t="shared" si="17"/>
        <v>5.8000000000000007</v>
      </c>
      <c r="T50" s="5">
        <f>K50*(D51-D50)*Comparisons!$B$20+T49</f>
        <v>6.017586576237715</v>
      </c>
    </row>
    <row r="51" spans="1:20" x14ac:dyDescent="0.25">
      <c r="A51" s="21" t="s">
        <v>2</v>
      </c>
      <c r="B51" s="6">
        <f t="shared" si="15"/>
        <v>180</v>
      </c>
      <c r="C51" s="6">
        <f>B51/Comparisons!$E$12*100</f>
        <v>102.85714285714285</v>
      </c>
      <c r="D51" s="6">
        <f t="shared" si="13"/>
        <v>365.87932881188573</v>
      </c>
      <c r="E51" s="8">
        <f t="shared" si="14"/>
        <v>0</v>
      </c>
      <c r="F51" s="8">
        <f t="shared" si="14"/>
        <v>0</v>
      </c>
      <c r="G51" s="9">
        <f t="shared" si="14"/>
        <v>0.11</v>
      </c>
      <c r="H51" s="14">
        <f t="shared" si="14"/>
        <v>0</v>
      </c>
      <c r="I51" s="14">
        <f t="shared" si="14"/>
        <v>0.15</v>
      </c>
      <c r="J51" s="14">
        <f t="shared" si="14"/>
        <v>0.4</v>
      </c>
      <c r="K51" s="47">
        <f t="shared" si="14"/>
        <v>2E-3</v>
      </c>
      <c r="L51" s="8">
        <f t="shared" si="14"/>
        <v>3.3</v>
      </c>
      <c r="M51" s="8">
        <f t="shared" si="14"/>
        <v>6</v>
      </c>
      <c r="N51" s="8">
        <f t="shared" si="14"/>
        <v>3.5</v>
      </c>
      <c r="O51" s="8">
        <f t="shared" si="14"/>
        <v>2.75</v>
      </c>
      <c r="P51" s="11">
        <f t="shared" si="14"/>
        <v>3</v>
      </c>
      <c r="Q51" s="5">
        <f t="shared" si="16"/>
        <v>1.7</v>
      </c>
      <c r="R51" s="3">
        <f t="shared" si="18"/>
        <v>3.6999999999999993</v>
      </c>
      <c r="S51" s="3">
        <f t="shared" si="17"/>
        <v>6.2000000000000011</v>
      </c>
      <c r="T51" s="5" t="e">
        <f>K51*(D52-D51)*Comparisons!$B$20+T50</f>
        <v>#DIV/0!</v>
      </c>
    </row>
    <row r="52" spans="1:20" x14ac:dyDescent="0.25">
      <c r="A52" s="21" t="s">
        <v>2</v>
      </c>
      <c r="B52" s="6">
        <f t="shared" si="15"/>
        <v>190</v>
      </c>
      <c r="C52" s="6">
        <f>B52/Comparisons!$E$12*100</f>
        <v>108.57142857142857</v>
      </c>
      <c r="D52" s="6" t="e">
        <f t="shared" si="13"/>
        <v>#DIV/0!</v>
      </c>
      <c r="E52" s="8">
        <f t="shared" si="14"/>
        <v>0</v>
      </c>
      <c r="F52" s="8">
        <f t="shared" si="14"/>
        <v>0</v>
      </c>
      <c r="G52" s="9">
        <f t="shared" si="14"/>
        <v>0.11</v>
      </c>
      <c r="H52" s="14">
        <f t="shared" si="14"/>
        <v>0</v>
      </c>
      <c r="I52" s="14">
        <f t="shared" si="14"/>
        <v>0.15</v>
      </c>
      <c r="J52" s="14">
        <f t="shared" si="14"/>
        <v>0.4</v>
      </c>
      <c r="K52" s="47">
        <f t="shared" si="14"/>
        <v>2E-3</v>
      </c>
      <c r="L52" s="8">
        <f t="shared" si="14"/>
        <v>3.4</v>
      </c>
      <c r="M52" s="8">
        <f t="shared" si="14"/>
        <v>6</v>
      </c>
      <c r="N52" s="8">
        <f t="shared" si="14"/>
        <v>3.5</v>
      </c>
      <c r="O52" s="8">
        <f t="shared" si="14"/>
        <v>2.75</v>
      </c>
      <c r="P52" s="11">
        <f t="shared" si="14"/>
        <v>3</v>
      </c>
      <c r="Q52" s="5">
        <f t="shared" si="16"/>
        <v>1.7</v>
      </c>
      <c r="R52" s="3">
        <f t="shared" si="18"/>
        <v>3.8499999999999992</v>
      </c>
      <c r="S52" s="3">
        <f t="shared" si="17"/>
        <v>6.6000000000000014</v>
      </c>
      <c r="T52" s="5" t="e">
        <f>K52*(D53-D52)*Comparisons!$B$20+T51</f>
        <v>#DIV/0!</v>
      </c>
    </row>
    <row r="55" spans="1:20" x14ac:dyDescent="0.25">
      <c r="A55" s="21" t="s">
        <v>3</v>
      </c>
      <c r="B55" s="6">
        <f>Comparisons!$F$3</f>
        <v>50</v>
      </c>
      <c r="C55" s="6">
        <f>B55/Comparisons!$F$12*100</f>
        <v>28.571428571428569</v>
      </c>
      <c r="D55" s="6">
        <f>Comparisons!$F$4</f>
        <v>65</v>
      </c>
      <c r="E55" s="8">
        <f>E4</f>
        <v>0.7995812722283262</v>
      </c>
      <c r="F55" s="8">
        <f t="shared" ref="F55:P55" si="19">F4</f>
        <v>2.9890645053996687</v>
      </c>
      <c r="G55" s="9">
        <f t="shared" si="19"/>
        <v>0.115</v>
      </c>
      <c r="H55" s="14">
        <f t="shared" si="19"/>
        <v>0.85</v>
      </c>
      <c r="I55" s="14">
        <f t="shared" si="19"/>
        <v>0.3</v>
      </c>
      <c r="J55" s="14">
        <f t="shared" si="19"/>
        <v>1</v>
      </c>
      <c r="K55" s="47">
        <f t="shared" si="19"/>
        <v>2E-3</v>
      </c>
      <c r="L55" s="8">
        <f t="shared" si="19"/>
        <v>2</v>
      </c>
      <c r="M55" s="8">
        <f t="shared" si="19"/>
        <v>4</v>
      </c>
      <c r="N55" s="8">
        <f t="shared" si="19"/>
        <v>0</v>
      </c>
      <c r="O55" s="8">
        <f t="shared" si="19"/>
        <v>2</v>
      </c>
      <c r="P55" s="11">
        <f t="shared" si="19"/>
        <v>5</v>
      </c>
      <c r="Q55" s="5">
        <f>H55</f>
        <v>0.85</v>
      </c>
      <c r="R55" s="3">
        <f>I55</f>
        <v>0.3</v>
      </c>
      <c r="S55" s="3">
        <f>J55</f>
        <v>1</v>
      </c>
      <c r="T55" s="5">
        <f>K55*(D56-D55)*Comparisons!$F$20</f>
        <v>0.25013092095394712</v>
      </c>
    </row>
    <row r="56" spans="1:20" x14ac:dyDescent="0.25">
      <c r="A56" s="21" t="s">
        <v>3</v>
      </c>
      <c r="B56" s="6">
        <f>B55+10</f>
        <v>60</v>
      </c>
      <c r="C56" s="6">
        <f>B56/Comparisons!$F$12*100</f>
        <v>34.285714285714285</v>
      </c>
      <c r="D56" s="6">
        <f t="shared" ref="D56:D69" si="20">D55+(B56-B55)/E55</f>
        <v>77.506546047697356</v>
      </c>
      <c r="E56" s="8">
        <f t="shared" ref="E56:P69" si="21">E5</f>
        <v>0.80548945537627681</v>
      </c>
      <c r="F56" s="8">
        <f t="shared" si="21"/>
        <v>3.4115902842158219</v>
      </c>
      <c r="G56" s="9">
        <f t="shared" si="21"/>
        <v>0.115</v>
      </c>
      <c r="H56" s="14">
        <f t="shared" si="21"/>
        <v>0</v>
      </c>
      <c r="I56" s="14">
        <f t="shared" si="21"/>
        <v>0.3</v>
      </c>
      <c r="J56" s="14">
        <f t="shared" si="21"/>
        <v>0.4</v>
      </c>
      <c r="K56" s="47">
        <f t="shared" si="21"/>
        <v>2E-3</v>
      </c>
      <c r="L56" s="8">
        <f t="shared" si="21"/>
        <v>2.1</v>
      </c>
      <c r="M56" s="8">
        <f t="shared" si="21"/>
        <v>4</v>
      </c>
      <c r="N56" s="8">
        <f t="shared" si="21"/>
        <v>0</v>
      </c>
      <c r="O56" s="8">
        <f t="shared" si="21"/>
        <v>2</v>
      </c>
      <c r="P56" s="11">
        <f t="shared" si="21"/>
        <v>5</v>
      </c>
      <c r="Q56" s="5">
        <f>H56+Q55</f>
        <v>0.85</v>
      </c>
      <c r="R56" s="3">
        <f>I56+R55</f>
        <v>0.6</v>
      </c>
      <c r="S56" s="3">
        <f>J56+S55</f>
        <v>1.4</v>
      </c>
      <c r="T56" s="5">
        <f>K56*(D57-D56)*Comparisons!$B$20+T55</f>
        <v>0.49842715706863572</v>
      </c>
    </row>
    <row r="57" spans="1:20" x14ac:dyDescent="0.25">
      <c r="A57" s="21" t="s">
        <v>3</v>
      </c>
      <c r="B57" s="6">
        <f t="shared" ref="B57:B69" si="22">B56+10</f>
        <v>70</v>
      </c>
      <c r="C57" s="6">
        <f>B57/Comparisons!$F$12*100</f>
        <v>40</v>
      </c>
      <c r="D57" s="6">
        <f t="shared" si="20"/>
        <v>89.921357853431786</v>
      </c>
      <c r="E57" s="8">
        <f t="shared" si="21"/>
        <v>0.77446414795503105</v>
      </c>
      <c r="F57" s="8">
        <f t="shared" si="21"/>
        <v>3.95886627947305</v>
      </c>
      <c r="G57" s="9">
        <f t="shared" si="21"/>
        <v>0.115</v>
      </c>
      <c r="H57" s="14">
        <f t="shared" si="21"/>
        <v>0</v>
      </c>
      <c r="I57" s="14">
        <f t="shared" si="21"/>
        <v>0.2</v>
      </c>
      <c r="J57" s="14">
        <f t="shared" si="21"/>
        <v>0.4</v>
      </c>
      <c r="K57" s="47">
        <f t="shared" si="21"/>
        <v>2E-3</v>
      </c>
      <c r="L57" s="8">
        <f t="shared" si="21"/>
        <v>2.2000000000000002</v>
      </c>
      <c r="M57" s="8">
        <f t="shared" si="21"/>
        <v>4.5</v>
      </c>
      <c r="N57" s="8">
        <f t="shared" si="21"/>
        <v>0</v>
      </c>
      <c r="O57" s="8">
        <f t="shared" si="21"/>
        <v>2</v>
      </c>
      <c r="P57" s="11">
        <f t="shared" si="21"/>
        <v>5</v>
      </c>
      <c r="Q57" s="5">
        <f t="shared" ref="Q57:Q69" si="23">H57+Q56</f>
        <v>0.85</v>
      </c>
      <c r="R57" s="3">
        <v>2</v>
      </c>
      <c r="S57" s="3">
        <f t="shared" ref="S57:S69" si="24">J57+S56</f>
        <v>1.7999999999999998</v>
      </c>
      <c r="T57" s="5">
        <f>K57*(D58-D57)*Comparisons!$B$20+T56</f>
        <v>0.75667022813667562</v>
      </c>
    </row>
    <row r="58" spans="1:20" x14ac:dyDescent="0.25">
      <c r="A58" s="21" t="s">
        <v>3</v>
      </c>
      <c r="B58" s="6">
        <f t="shared" si="22"/>
        <v>80</v>
      </c>
      <c r="C58" s="6">
        <f>B58/Comparisons!$F$12*100</f>
        <v>45.714285714285715</v>
      </c>
      <c r="D58" s="6">
        <f t="shared" si="20"/>
        <v>102.83351140683378</v>
      </c>
      <c r="E58" s="8">
        <f t="shared" si="21"/>
        <v>0.72062550635879374</v>
      </c>
      <c r="F58" s="8">
        <f t="shared" si="21"/>
        <v>4.6404130446293825</v>
      </c>
      <c r="G58" s="9">
        <f t="shared" si="21"/>
        <v>0.115</v>
      </c>
      <c r="H58" s="14">
        <f t="shared" si="21"/>
        <v>0</v>
      </c>
      <c r="I58" s="14">
        <f t="shared" si="21"/>
        <v>0.2</v>
      </c>
      <c r="J58" s="14">
        <f t="shared" si="21"/>
        <v>0.4</v>
      </c>
      <c r="K58" s="47">
        <f t="shared" si="21"/>
        <v>2E-3</v>
      </c>
      <c r="L58" s="8">
        <f t="shared" si="21"/>
        <v>2.2999999999999998</v>
      </c>
      <c r="M58" s="8">
        <f t="shared" si="21"/>
        <v>4.5</v>
      </c>
      <c r="N58" s="8">
        <f t="shared" si="21"/>
        <v>0</v>
      </c>
      <c r="O58" s="8">
        <f t="shared" si="21"/>
        <v>2</v>
      </c>
      <c r="P58" s="11">
        <f t="shared" si="21"/>
        <v>5</v>
      </c>
      <c r="Q58" s="5">
        <f t="shared" si="23"/>
        <v>0.85</v>
      </c>
      <c r="R58" s="3">
        <f t="shared" ref="R58:R69" si="25">I58+R57</f>
        <v>2.2000000000000002</v>
      </c>
      <c r="S58" s="3">
        <f t="shared" si="24"/>
        <v>2.1999999999999997</v>
      </c>
      <c r="T58" s="5">
        <f>K58*(D59-D58)*Comparisons!$B$20+T57</f>
        <v>1.0342068934853228</v>
      </c>
    </row>
    <row r="59" spans="1:20" x14ac:dyDescent="0.25">
      <c r="A59" s="21" t="s">
        <v>3</v>
      </c>
      <c r="B59" s="6">
        <f t="shared" si="22"/>
        <v>90</v>
      </c>
      <c r="C59" s="6">
        <f>B59/Comparisons!$F$12*100</f>
        <v>51.428571428571423</v>
      </c>
      <c r="D59" s="6">
        <f t="shared" si="20"/>
        <v>116.71034467426614</v>
      </c>
      <c r="E59" s="8">
        <f t="shared" si="21"/>
        <v>0.65537759149894059</v>
      </c>
      <c r="F59" s="8">
        <f t="shared" si="21"/>
        <v>5.4655515331359776</v>
      </c>
      <c r="G59" s="9">
        <f t="shared" si="21"/>
        <v>0.115</v>
      </c>
      <c r="H59" s="14">
        <f t="shared" si="21"/>
        <v>0</v>
      </c>
      <c r="I59" s="14">
        <f t="shared" si="21"/>
        <v>0.15</v>
      </c>
      <c r="J59" s="14">
        <f t="shared" si="21"/>
        <v>0.4</v>
      </c>
      <c r="K59" s="47">
        <f t="shared" si="21"/>
        <v>2E-3</v>
      </c>
      <c r="L59" s="8">
        <f t="shared" si="21"/>
        <v>2.4</v>
      </c>
      <c r="M59" s="8">
        <f t="shared" si="21"/>
        <v>5</v>
      </c>
      <c r="N59" s="8">
        <f t="shared" si="21"/>
        <v>0</v>
      </c>
      <c r="O59" s="8">
        <f t="shared" si="21"/>
        <v>2</v>
      </c>
      <c r="P59" s="11">
        <f t="shared" si="21"/>
        <v>4</v>
      </c>
      <c r="Q59" s="5">
        <f t="shared" si="23"/>
        <v>0.85</v>
      </c>
      <c r="R59" s="3">
        <f t="shared" si="25"/>
        <v>2.35</v>
      </c>
      <c r="S59" s="3">
        <f t="shared" si="24"/>
        <v>2.5999999999999996</v>
      </c>
      <c r="T59" s="5">
        <f>K59*(D60-D59)*Comparisons!$B$20+T58</f>
        <v>1.33937448327516</v>
      </c>
    </row>
    <row r="60" spans="1:20" x14ac:dyDescent="0.25">
      <c r="A60" s="21" t="s">
        <v>3</v>
      </c>
      <c r="B60" s="6">
        <f t="shared" si="22"/>
        <v>100</v>
      </c>
      <c r="C60" s="6">
        <f>B60/Comparisons!$F$12*100</f>
        <v>57.142857142857139</v>
      </c>
      <c r="D60" s="6">
        <f t="shared" si="20"/>
        <v>131.968724163758</v>
      </c>
      <c r="E60" s="8">
        <f t="shared" si="21"/>
        <v>0.58663869534177293</v>
      </c>
      <c r="F60" s="8">
        <f t="shared" si="21"/>
        <v>6.4434890333952319</v>
      </c>
      <c r="G60" s="9">
        <f t="shared" si="21"/>
        <v>0.11</v>
      </c>
      <c r="H60" s="14">
        <f t="shared" si="21"/>
        <v>0</v>
      </c>
      <c r="I60" s="14">
        <f t="shared" si="21"/>
        <v>0.15</v>
      </c>
      <c r="J60" s="14">
        <f t="shared" si="21"/>
        <v>0.4</v>
      </c>
      <c r="K60" s="47">
        <f t="shared" si="21"/>
        <v>2E-3</v>
      </c>
      <c r="L60" s="8">
        <f t="shared" si="21"/>
        <v>2.5</v>
      </c>
      <c r="M60" s="8">
        <f t="shared" si="21"/>
        <v>5</v>
      </c>
      <c r="N60" s="8">
        <f t="shared" si="21"/>
        <v>0</v>
      </c>
      <c r="O60" s="8">
        <f t="shared" si="21"/>
        <v>2</v>
      </c>
      <c r="P60" s="11">
        <f t="shared" si="21"/>
        <v>4</v>
      </c>
      <c r="Q60" s="5">
        <f t="shared" si="23"/>
        <v>0.85</v>
      </c>
      <c r="R60" s="3">
        <f t="shared" si="25"/>
        <v>2.5</v>
      </c>
      <c r="S60" s="3">
        <f t="shared" si="24"/>
        <v>2.9999999999999996</v>
      </c>
      <c r="T60" s="5">
        <f>K60*(D61-D60)*Comparisons!$B$20+T59</f>
        <v>1.6802998289574476</v>
      </c>
    </row>
    <row r="61" spans="1:20" x14ac:dyDescent="0.25">
      <c r="A61" s="21" t="s">
        <v>3</v>
      </c>
      <c r="B61" s="6">
        <f t="shared" si="22"/>
        <v>110</v>
      </c>
      <c r="C61" s="6">
        <f>B61/Comparisons!$F$12*100</f>
        <v>62.857142857142854</v>
      </c>
      <c r="D61" s="6">
        <f t="shared" si="20"/>
        <v>149.01499144787238</v>
      </c>
      <c r="E61" s="8">
        <f t="shared" si="21"/>
        <v>0.51923926932535602</v>
      </c>
      <c r="F61" s="8">
        <f t="shared" si="21"/>
        <v>7.5841721392078352</v>
      </c>
      <c r="G61" s="9">
        <f t="shared" si="21"/>
        <v>0.11</v>
      </c>
      <c r="H61" s="14">
        <f t="shared" si="21"/>
        <v>0.85</v>
      </c>
      <c r="I61" s="14">
        <f t="shared" si="21"/>
        <v>0.15</v>
      </c>
      <c r="J61" s="14">
        <f t="shared" si="21"/>
        <v>0.4</v>
      </c>
      <c r="K61" s="47">
        <f t="shared" si="21"/>
        <v>2E-3</v>
      </c>
      <c r="L61" s="8">
        <f t="shared" si="21"/>
        <v>2.6</v>
      </c>
      <c r="M61" s="8">
        <f t="shared" si="21"/>
        <v>5.5</v>
      </c>
      <c r="N61" s="8">
        <f t="shared" si="21"/>
        <v>0</v>
      </c>
      <c r="O61" s="8">
        <f t="shared" si="21"/>
        <v>2</v>
      </c>
      <c r="P61" s="11">
        <f t="shared" si="21"/>
        <v>4</v>
      </c>
      <c r="Q61" s="5">
        <f t="shared" si="23"/>
        <v>1.7</v>
      </c>
      <c r="R61" s="3">
        <f t="shared" si="25"/>
        <v>2.65</v>
      </c>
      <c r="S61" s="3">
        <f t="shared" si="24"/>
        <v>3.3999999999999995</v>
      </c>
      <c r="T61" s="5">
        <f>K61*(D62-D61)*Comparisons!$B$20+T60</f>
        <v>2.0654787085515478</v>
      </c>
    </row>
    <row r="62" spans="1:20" x14ac:dyDescent="0.25">
      <c r="A62" s="21" t="s">
        <v>3</v>
      </c>
      <c r="B62" s="6">
        <f t="shared" si="22"/>
        <v>120</v>
      </c>
      <c r="C62" s="6">
        <f>B62/Comparisons!$F$12*100</f>
        <v>68.571428571428569</v>
      </c>
      <c r="D62" s="6">
        <f t="shared" si="20"/>
        <v>168.27393542757738</v>
      </c>
      <c r="E62" s="8">
        <f t="shared" si="21"/>
        <v>0.45573186334741117</v>
      </c>
      <c r="F62" s="8">
        <f t="shared" si="21"/>
        <v>8.8999701934557311</v>
      </c>
      <c r="G62" s="9">
        <f t="shared" si="21"/>
        <v>0.11</v>
      </c>
      <c r="H62" s="14">
        <f t="shared" si="21"/>
        <v>0</v>
      </c>
      <c r="I62" s="14">
        <f t="shared" si="21"/>
        <v>0.15</v>
      </c>
      <c r="J62" s="14">
        <f t="shared" si="21"/>
        <v>0.4</v>
      </c>
      <c r="K62" s="47">
        <f t="shared" si="21"/>
        <v>2E-3</v>
      </c>
      <c r="L62" s="8">
        <f t="shared" si="21"/>
        <v>2.7</v>
      </c>
      <c r="M62" s="8">
        <f t="shared" si="21"/>
        <v>5.5</v>
      </c>
      <c r="N62" s="8">
        <f t="shared" si="21"/>
        <v>0</v>
      </c>
      <c r="O62" s="8">
        <f t="shared" si="21"/>
        <v>2</v>
      </c>
      <c r="P62" s="11">
        <f t="shared" si="21"/>
        <v>4</v>
      </c>
      <c r="Q62" s="5">
        <f t="shared" si="23"/>
        <v>1.7</v>
      </c>
      <c r="R62" s="3">
        <f t="shared" si="25"/>
        <v>2.8</v>
      </c>
      <c r="S62" s="3">
        <f t="shared" si="24"/>
        <v>3.7999999999999994</v>
      </c>
      <c r="T62" s="5">
        <f>K62*(D63-D62)*Comparisons!$B$20+T61</f>
        <v>2.5043332545799371</v>
      </c>
    </row>
    <row r="63" spans="1:20" x14ac:dyDescent="0.25">
      <c r="A63" s="21" t="s">
        <v>3</v>
      </c>
      <c r="B63" s="6">
        <f t="shared" si="22"/>
        <v>130</v>
      </c>
      <c r="C63" s="6">
        <f>B63/Comparisons!$F$12*100</f>
        <v>74.285714285714292</v>
      </c>
      <c r="D63" s="6">
        <f t="shared" si="20"/>
        <v>190.21666272899685</v>
      </c>
      <c r="E63" s="8">
        <f t="shared" si="21"/>
        <v>0.39717641305340173</v>
      </c>
      <c r="F63" s="8">
        <f t="shared" si="21"/>
        <v>10.408473071748519</v>
      </c>
      <c r="G63" s="9">
        <f t="shared" si="21"/>
        <v>0.11</v>
      </c>
      <c r="H63" s="14">
        <f t="shared" si="21"/>
        <v>0</v>
      </c>
      <c r="I63" s="14">
        <f t="shared" si="21"/>
        <v>0.15</v>
      </c>
      <c r="J63" s="14">
        <f t="shared" si="21"/>
        <v>0.4</v>
      </c>
      <c r="K63" s="47">
        <f t="shared" si="21"/>
        <v>2E-3</v>
      </c>
      <c r="L63" s="8">
        <f t="shared" si="21"/>
        <v>2.8</v>
      </c>
      <c r="M63" s="8">
        <f t="shared" si="21"/>
        <v>6</v>
      </c>
      <c r="N63" s="8">
        <f t="shared" si="21"/>
        <v>0</v>
      </c>
      <c r="O63" s="8">
        <f t="shared" si="21"/>
        <v>2</v>
      </c>
      <c r="P63" s="11">
        <f t="shared" si="21"/>
        <v>4</v>
      </c>
      <c r="Q63" s="5">
        <f t="shared" si="23"/>
        <v>1.7</v>
      </c>
      <c r="R63" s="3">
        <f t="shared" si="25"/>
        <v>2.9499999999999997</v>
      </c>
      <c r="S63" s="3">
        <f t="shared" si="24"/>
        <v>4.1999999999999993</v>
      </c>
      <c r="T63" s="5">
        <f>K63*(D64-D63)*Comparisons!$B$20+T62</f>
        <v>3.0078878298943312</v>
      </c>
    </row>
    <row r="64" spans="1:20" x14ac:dyDescent="0.25">
      <c r="A64" s="21" t="s">
        <v>3</v>
      </c>
      <c r="B64" s="6">
        <f t="shared" si="22"/>
        <v>140</v>
      </c>
      <c r="C64" s="6">
        <f>B64/Comparisons!$F$12*100</f>
        <v>80</v>
      </c>
      <c r="D64" s="6">
        <f t="shared" si="20"/>
        <v>215.39439149471656</v>
      </c>
      <c r="E64" s="8">
        <f t="shared" si="21"/>
        <v>0.34374155492040259</v>
      </c>
      <c r="F64" s="8">
        <f t="shared" si="21"/>
        <v>12.137025449151981</v>
      </c>
      <c r="G64" s="9">
        <f t="shared" si="21"/>
        <v>0.11</v>
      </c>
      <c r="H64" s="14">
        <f t="shared" si="21"/>
        <v>0</v>
      </c>
      <c r="I64" s="14">
        <f t="shared" si="21"/>
        <v>0.15</v>
      </c>
      <c r="J64" s="14">
        <f t="shared" si="21"/>
        <v>0.4</v>
      </c>
      <c r="K64" s="47">
        <f t="shared" si="21"/>
        <v>2E-3</v>
      </c>
      <c r="L64" s="8">
        <f t="shared" si="21"/>
        <v>2.9</v>
      </c>
      <c r="M64" s="8">
        <f t="shared" si="21"/>
        <v>6</v>
      </c>
      <c r="N64" s="8">
        <f t="shared" si="21"/>
        <v>0</v>
      </c>
      <c r="O64" s="8">
        <f t="shared" si="21"/>
        <v>2.75</v>
      </c>
      <c r="P64" s="11">
        <f t="shared" si="21"/>
        <v>3</v>
      </c>
      <c r="Q64" s="5">
        <f t="shared" si="23"/>
        <v>1.7</v>
      </c>
      <c r="R64" s="3">
        <f t="shared" si="25"/>
        <v>3.0999999999999996</v>
      </c>
      <c r="S64" s="3">
        <f t="shared" si="24"/>
        <v>4.5999999999999996</v>
      </c>
      <c r="T64" s="5">
        <f>K64*(D65-D64)*Comparisons!$B$20+T63</f>
        <v>3.5897203058843594</v>
      </c>
    </row>
    <row r="65" spans="1:20" x14ac:dyDescent="0.25">
      <c r="A65" s="21" t="s">
        <v>3</v>
      </c>
      <c r="B65" s="6">
        <f t="shared" si="22"/>
        <v>150</v>
      </c>
      <c r="C65" s="6">
        <f>B65/Comparisons!$F$12*100</f>
        <v>85.714285714285708</v>
      </c>
      <c r="D65" s="6">
        <f t="shared" si="20"/>
        <v>244.48601529421796</v>
      </c>
      <c r="E65" s="8">
        <f t="shared" si="21"/>
        <v>0.29511059472295603</v>
      </c>
      <c r="F65" s="8">
        <f t="shared" si="21"/>
        <v>14.130295809659806</v>
      </c>
      <c r="G65" s="9">
        <f t="shared" si="21"/>
        <v>0.11</v>
      </c>
      <c r="H65" s="14">
        <f t="shared" si="21"/>
        <v>0</v>
      </c>
      <c r="I65" s="14">
        <f t="shared" si="21"/>
        <v>0.15</v>
      </c>
      <c r="J65" s="14">
        <f t="shared" si="21"/>
        <v>0.4</v>
      </c>
      <c r="K65" s="47">
        <f t="shared" si="21"/>
        <v>2E-3</v>
      </c>
      <c r="L65" s="8">
        <f t="shared" si="21"/>
        <v>3</v>
      </c>
      <c r="M65" s="8">
        <f t="shared" si="21"/>
        <v>6.5</v>
      </c>
      <c r="N65" s="8">
        <f t="shared" si="21"/>
        <v>3.5</v>
      </c>
      <c r="O65" s="8">
        <f t="shared" si="21"/>
        <v>2.75</v>
      </c>
      <c r="P65" s="11">
        <f t="shared" si="21"/>
        <v>3</v>
      </c>
      <c r="Q65" s="5">
        <f t="shared" si="23"/>
        <v>1.7</v>
      </c>
      <c r="R65" s="3">
        <f t="shared" si="25"/>
        <v>3.2499999999999996</v>
      </c>
      <c r="S65" s="3">
        <f t="shared" si="24"/>
        <v>5</v>
      </c>
      <c r="T65" s="5">
        <f>K65*(D66-D65)*Comparisons!$B$20+T64</f>
        <v>4.2674323351246386</v>
      </c>
    </row>
    <row r="66" spans="1:20" x14ac:dyDescent="0.25">
      <c r="A66" s="21" t="s">
        <v>3</v>
      </c>
      <c r="B66" s="6">
        <f t="shared" si="22"/>
        <v>160</v>
      </c>
      <c r="C66" s="6">
        <f>B66/Comparisons!$F$12*100</f>
        <v>91.428571428571431</v>
      </c>
      <c r="D66" s="6">
        <f t="shared" si="20"/>
        <v>278.3716167562319</v>
      </c>
      <c r="E66" s="8">
        <f t="shared" si="21"/>
        <v>0.25073374395891568</v>
      </c>
      <c r="F66" s="8">
        <f t="shared" si="21"/>
        <v>16.463679498505787</v>
      </c>
      <c r="G66" s="9">
        <f t="shared" si="21"/>
        <v>0.11</v>
      </c>
      <c r="H66" s="14">
        <f t="shared" si="21"/>
        <v>0</v>
      </c>
      <c r="I66" s="14">
        <f t="shared" si="21"/>
        <v>0.15</v>
      </c>
      <c r="J66" s="14">
        <f t="shared" si="21"/>
        <v>0.4</v>
      </c>
      <c r="K66" s="47">
        <f t="shared" si="21"/>
        <v>2E-3</v>
      </c>
      <c r="L66" s="8">
        <f t="shared" si="21"/>
        <v>3.1</v>
      </c>
      <c r="M66" s="8">
        <f t="shared" si="21"/>
        <v>6.5</v>
      </c>
      <c r="N66" s="8">
        <f t="shared" si="21"/>
        <v>3.5</v>
      </c>
      <c r="O66" s="8">
        <f t="shared" si="21"/>
        <v>2.75</v>
      </c>
      <c r="P66" s="11">
        <f t="shared" si="21"/>
        <v>3</v>
      </c>
      <c r="Q66" s="5">
        <f t="shared" si="23"/>
        <v>1.7</v>
      </c>
      <c r="R66" s="3">
        <f t="shared" si="25"/>
        <v>3.3999999999999995</v>
      </c>
      <c r="S66" s="3">
        <f t="shared" si="24"/>
        <v>5.4</v>
      </c>
      <c r="T66" s="5">
        <f>K66*(D67-D66)*Comparisons!$B$20+T65</f>
        <v>5.0650912255561211</v>
      </c>
    </row>
    <row r="67" spans="1:20" x14ac:dyDescent="0.25">
      <c r="A67" s="21" t="s">
        <v>3</v>
      </c>
      <c r="B67" s="6">
        <f t="shared" si="22"/>
        <v>170</v>
      </c>
      <c r="C67" s="6">
        <f>B67/Comparisons!$F$12*100</f>
        <v>97.142857142857139</v>
      </c>
      <c r="D67" s="6">
        <f t="shared" si="20"/>
        <v>318.25456127780603</v>
      </c>
      <c r="E67" s="8">
        <f t="shared" si="21"/>
        <v>0.20997477820430568</v>
      </c>
      <c r="F67" s="8">
        <f t="shared" si="21"/>
        <v>19.268980944288639</v>
      </c>
      <c r="G67" s="9">
        <f t="shared" si="21"/>
        <v>0.11</v>
      </c>
      <c r="H67" s="14">
        <f t="shared" si="21"/>
        <v>0</v>
      </c>
      <c r="I67" s="14">
        <f t="shared" si="21"/>
        <v>0.15</v>
      </c>
      <c r="J67" s="14">
        <f t="shared" si="21"/>
        <v>0.4</v>
      </c>
      <c r="K67" s="47">
        <f t="shared" si="21"/>
        <v>2E-3</v>
      </c>
      <c r="L67" s="8">
        <f t="shared" si="21"/>
        <v>3.2</v>
      </c>
      <c r="M67" s="8">
        <f t="shared" si="21"/>
        <v>6</v>
      </c>
      <c r="N67" s="8">
        <f t="shared" si="21"/>
        <v>3.5</v>
      </c>
      <c r="O67" s="8">
        <f t="shared" si="21"/>
        <v>2.75</v>
      </c>
      <c r="P67" s="11">
        <f t="shared" si="21"/>
        <v>3</v>
      </c>
      <c r="Q67" s="5">
        <f t="shared" si="23"/>
        <v>1.7</v>
      </c>
      <c r="R67" s="3">
        <f t="shared" si="25"/>
        <v>3.5499999999999994</v>
      </c>
      <c r="S67" s="3">
        <f t="shared" si="24"/>
        <v>5.8000000000000007</v>
      </c>
      <c r="T67" s="5">
        <f>K67*(D68-D67)*Comparisons!$B$20+T66</f>
        <v>6.017586576237715</v>
      </c>
    </row>
    <row r="68" spans="1:20" x14ac:dyDescent="0.25">
      <c r="A68" s="21" t="s">
        <v>3</v>
      </c>
      <c r="B68" s="6">
        <f t="shared" si="22"/>
        <v>180</v>
      </c>
      <c r="C68" s="6">
        <f>B68/Comparisons!$F$12*100</f>
        <v>102.85714285714285</v>
      </c>
      <c r="D68" s="6">
        <f t="shared" si="20"/>
        <v>365.87932881188573</v>
      </c>
      <c r="E68" s="8">
        <f t="shared" si="21"/>
        <v>0</v>
      </c>
      <c r="F68" s="8">
        <f t="shared" si="21"/>
        <v>0</v>
      </c>
      <c r="G68" s="9">
        <f t="shared" si="21"/>
        <v>0.11</v>
      </c>
      <c r="H68" s="14">
        <f t="shared" si="21"/>
        <v>0</v>
      </c>
      <c r="I68" s="14">
        <f t="shared" si="21"/>
        <v>0.15</v>
      </c>
      <c r="J68" s="14">
        <f t="shared" si="21"/>
        <v>0.4</v>
      </c>
      <c r="K68" s="47">
        <f t="shared" si="21"/>
        <v>2E-3</v>
      </c>
      <c r="L68" s="8">
        <f t="shared" si="21"/>
        <v>3.3</v>
      </c>
      <c r="M68" s="8">
        <f t="shared" si="21"/>
        <v>6</v>
      </c>
      <c r="N68" s="8">
        <f t="shared" si="21"/>
        <v>3.5</v>
      </c>
      <c r="O68" s="8">
        <f t="shared" si="21"/>
        <v>2.75</v>
      </c>
      <c r="P68" s="11">
        <f t="shared" si="21"/>
        <v>3</v>
      </c>
      <c r="Q68" s="5">
        <f t="shared" si="23"/>
        <v>1.7</v>
      </c>
      <c r="R68" s="3">
        <f t="shared" si="25"/>
        <v>3.6999999999999993</v>
      </c>
      <c r="S68" s="3">
        <f t="shared" si="24"/>
        <v>6.2000000000000011</v>
      </c>
      <c r="T68" s="5" t="e">
        <f>K68*(D69-D68)*Comparisons!$B$20+T67</f>
        <v>#DIV/0!</v>
      </c>
    </row>
    <row r="69" spans="1:20" x14ac:dyDescent="0.25">
      <c r="A69" s="21" t="s">
        <v>3</v>
      </c>
      <c r="B69" s="6">
        <f t="shared" si="22"/>
        <v>190</v>
      </c>
      <c r="C69" s="6">
        <f>B69/Comparisons!$F$12*100</f>
        <v>108.57142857142857</v>
      </c>
      <c r="D69" s="6" t="e">
        <f t="shared" si="20"/>
        <v>#DIV/0!</v>
      </c>
      <c r="E69" s="8">
        <f t="shared" si="21"/>
        <v>0</v>
      </c>
      <c r="F69" s="8">
        <f t="shared" si="21"/>
        <v>0</v>
      </c>
      <c r="G69" s="9">
        <f t="shared" si="21"/>
        <v>0.11</v>
      </c>
      <c r="H69" s="14">
        <f t="shared" si="21"/>
        <v>0</v>
      </c>
      <c r="I69" s="14">
        <f t="shared" si="21"/>
        <v>0.15</v>
      </c>
      <c r="J69" s="14">
        <f t="shared" si="21"/>
        <v>0.4</v>
      </c>
      <c r="K69" s="47">
        <f t="shared" si="21"/>
        <v>2E-3</v>
      </c>
      <c r="L69" s="8">
        <f t="shared" si="21"/>
        <v>3.4</v>
      </c>
      <c r="M69" s="8">
        <f t="shared" si="21"/>
        <v>6</v>
      </c>
      <c r="N69" s="8">
        <f t="shared" si="21"/>
        <v>3.5</v>
      </c>
      <c r="O69" s="8">
        <f t="shared" si="21"/>
        <v>2.75</v>
      </c>
      <c r="P69" s="11">
        <f t="shared" si="21"/>
        <v>3</v>
      </c>
      <c r="Q69" s="5">
        <f t="shared" si="23"/>
        <v>1.7</v>
      </c>
      <c r="R69" s="3">
        <f t="shared" si="25"/>
        <v>3.8499999999999992</v>
      </c>
      <c r="S69" s="3">
        <f t="shared" si="24"/>
        <v>6.6000000000000014</v>
      </c>
      <c r="T69" s="5" t="e">
        <f>K69*(D70-D69)*Comparisons!$B$20+T68</f>
        <v>#DIV/0!</v>
      </c>
    </row>
    <row r="72" spans="1:20" x14ac:dyDescent="0.25">
      <c r="A72" s="21" t="s">
        <v>4</v>
      </c>
      <c r="B72" s="6">
        <f>Comparisons!$G$3</f>
        <v>50</v>
      </c>
      <c r="C72" s="6">
        <f>B72/Comparisons!$G$12*100</f>
        <v>28.571428571428569</v>
      </c>
      <c r="D72" s="6">
        <f>Comparisons!$G$4</f>
        <v>65</v>
      </c>
      <c r="E72" s="8">
        <f>E4</f>
        <v>0.7995812722283262</v>
      </c>
      <c r="F72" s="8">
        <f t="shared" ref="F72:P72" si="26">F4</f>
        <v>2.9890645053996687</v>
      </c>
      <c r="G72" s="9">
        <f t="shared" si="26"/>
        <v>0.115</v>
      </c>
      <c r="H72" s="14">
        <f t="shared" si="26"/>
        <v>0.85</v>
      </c>
      <c r="I72" s="14">
        <f t="shared" si="26"/>
        <v>0.3</v>
      </c>
      <c r="J72" s="14">
        <f t="shared" si="26"/>
        <v>1</v>
      </c>
      <c r="K72" s="47">
        <f t="shared" si="26"/>
        <v>2E-3</v>
      </c>
      <c r="L72" s="8">
        <f t="shared" si="26"/>
        <v>2</v>
      </c>
      <c r="M72" s="8">
        <f t="shared" si="26"/>
        <v>4</v>
      </c>
      <c r="N72" s="8">
        <f t="shared" si="26"/>
        <v>0</v>
      </c>
      <c r="O72" s="8">
        <f t="shared" si="26"/>
        <v>2</v>
      </c>
      <c r="P72" s="11">
        <f t="shared" si="26"/>
        <v>5</v>
      </c>
      <c r="Q72" s="5">
        <f>H72</f>
        <v>0.85</v>
      </c>
      <c r="R72" s="3">
        <f>I72</f>
        <v>0.3</v>
      </c>
      <c r="S72" s="3">
        <f>J72</f>
        <v>1</v>
      </c>
      <c r="T72" s="5">
        <f>K72*(D73-D72)*Comparisons!$G$20</f>
        <v>0.25013092095394712</v>
      </c>
    </row>
    <row r="73" spans="1:20" x14ac:dyDescent="0.25">
      <c r="A73" s="21" t="s">
        <v>4</v>
      </c>
      <c r="B73" s="6">
        <f>B72+10</f>
        <v>60</v>
      </c>
      <c r="C73" s="6">
        <f>B73/Comparisons!$G$12*100</f>
        <v>34.285714285714285</v>
      </c>
      <c r="D73" s="6">
        <f t="shared" ref="D73:D86" si="27">D72+(B73-B72)/E72</f>
        <v>77.506546047697356</v>
      </c>
      <c r="E73" s="8">
        <f t="shared" ref="E73:P86" si="28">E5</f>
        <v>0.80548945537627681</v>
      </c>
      <c r="F73" s="8">
        <f t="shared" si="28"/>
        <v>3.4115902842158219</v>
      </c>
      <c r="G73" s="9">
        <f t="shared" si="28"/>
        <v>0.115</v>
      </c>
      <c r="H73" s="14">
        <f t="shared" si="28"/>
        <v>0</v>
      </c>
      <c r="I73" s="14">
        <f t="shared" si="28"/>
        <v>0.3</v>
      </c>
      <c r="J73" s="14">
        <f t="shared" si="28"/>
        <v>0.4</v>
      </c>
      <c r="K73" s="47">
        <f t="shared" si="28"/>
        <v>2E-3</v>
      </c>
      <c r="L73" s="8">
        <f t="shared" si="28"/>
        <v>2.1</v>
      </c>
      <c r="M73" s="8">
        <f t="shared" si="28"/>
        <v>4</v>
      </c>
      <c r="N73" s="8">
        <f t="shared" si="28"/>
        <v>0</v>
      </c>
      <c r="O73" s="8">
        <f t="shared" si="28"/>
        <v>2</v>
      </c>
      <c r="P73" s="11">
        <f t="shared" si="28"/>
        <v>5</v>
      </c>
      <c r="Q73" s="5">
        <f>H73+Q72</f>
        <v>0.85</v>
      </c>
      <c r="R73" s="3">
        <f>I73+R72</f>
        <v>0.6</v>
      </c>
      <c r="S73" s="3">
        <f>J73+S72</f>
        <v>1.4</v>
      </c>
      <c r="T73" s="5">
        <f>K73*(D74-D73)*Comparisons!$B$20+T72</f>
        <v>0.49842715706863572</v>
      </c>
    </row>
    <row r="74" spans="1:20" x14ac:dyDescent="0.25">
      <c r="A74" s="21" t="s">
        <v>4</v>
      </c>
      <c r="B74" s="6">
        <f t="shared" ref="B74:B86" si="29">B73+10</f>
        <v>70</v>
      </c>
      <c r="C74" s="6">
        <f>B74/Comparisons!$G$12*100</f>
        <v>40</v>
      </c>
      <c r="D74" s="6">
        <f t="shared" si="27"/>
        <v>89.921357853431786</v>
      </c>
      <c r="E74" s="8">
        <f t="shared" si="28"/>
        <v>0.77446414795503105</v>
      </c>
      <c r="F74" s="8">
        <f t="shared" si="28"/>
        <v>3.95886627947305</v>
      </c>
      <c r="G74" s="9">
        <f t="shared" si="28"/>
        <v>0.115</v>
      </c>
      <c r="H74" s="14">
        <f t="shared" si="28"/>
        <v>0</v>
      </c>
      <c r="I74" s="14">
        <f t="shared" si="28"/>
        <v>0.2</v>
      </c>
      <c r="J74" s="14">
        <f t="shared" si="28"/>
        <v>0.4</v>
      </c>
      <c r="K74" s="47">
        <f t="shared" si="28"/>
        <v>2E-3</v>
      </c>
      <c r="L74" s="8">
        <f t="shared" si="28"/>
        <v>2.2000000000000002</v>
      </c>
      <c r="M74" s="8">
        <f t="shared" si="28"/>
        <v>4.5</v>
      </c>
      <c r="N74" s="8">
        <f t="shared" si="28"/>
        <v>0</v>
      </c>
      <c r="O74" s="8">
        <f t="shared" si="28"/>
        <v>2</v>
      </c>
      <c r="P74" s="11">
        <f t="shared" si="28"/>
        <v>5</v>
      </c>
      <c r="Q74" s="5">
        <f t="shared" ref="Q74:Q86" si="30">H74+Q73</f>
        <v>0.85</v>
      </c>
      <c r="R74" s="3">
        <v>2</v>
      </c>
      <c r="S74" s="3">
        <f t="shared" ref="S74:S86" si="31">J74+S73</f>
        <v>1.7999999999999998</v>
      </c>
      <c r="T74" s="5">
        <f>K74*(D75-D74)*Comparisons!$B$20+T73</f>
        <v>0.75667022813667562</v>
      </c>
    </row>
    <row r="75" spans="1:20" x14ac:dyDescent="0.25">
      <c r="A75" s="21" t="s">
        <v>4</v>
      </c>
      <c r="B75" s="6">
        <f t="shared" si="29"/>
        <v>80</v>
      </c>
      <c r="C75" s="6">
        <f>B75/Comparisons!$G$12*100</f>
        <v>45.714285714285715</v>
      </c>
      <c r="D75" s="6">
        <f t="shared" si="27"/>
        <v>102.83351140683378</v>
      </c>
      <c r="E75" s="8">
        <f t="shared" si="28"/>
        <v>0.72062550635879374</v>
      </c>
      <c r="F75" s="8">
        <f t="shared" si="28"/>
        <v>4.6404130446293825</v>
      </c>
      <c r="G75" s="9">
        <f t="shared" si="28"/>
        <v>0.115</v>
      </c>
      <c r="H75" s="14">
        <f t="shared" si="28"/>
        <v>0</v>
      </c>
      <c r="I75" s="14">
        <f t="shared" si="28"/>
        <v>0.2</v>
      </c>
      <c r="J75" s="14">
        <f t="shared" si="28"/>
        <v>0.4</v>
      </c>
      <c r="K75" s="47">
        <f t="shared" si="28"/>
        <v>2E-3</v>
      </c>
      <c r="L75" s="8">
        <f t="shared" si="28"/>
        <v>2.2999999999999998</v>
      </c>
      <c r="M75" s="8">
        <f t="shared" si="28"/>
        <v>4.5</v>
      </c>
      <c r="N75" s="8">
        <f t="shared" si="28"/>
        <v>0</v>
      </c>
      <c r="O75" s="8">
        <f t="shared" si="28"/>
        <v>2</v>
      </c>
      <c r="P75" s="11">
        <f t="shared" si="28"/>
        <v>5</v>
      </c>
      <c r="Q75" s="5">
        <f t="shared" si="30"/>
        <v>0.85</v>
      </c>
      <c r="R75" s="3">
        <f t="shared" ref="R75:R86" si="32">I75+R74</f>
        <v>2.2000000000000002</v>
      </c>
      <c r="S75" s="3">
        <f t="shared" si="31"/>
        <v>2.1999999999999997</v>
      </c>
      <c r="T75" s="5">
        <f>K75*(D76-D75)*Comparisons!$B$20+T74</f>
        <v>1.0342068934853228</v>
      </c>
    </row>
    <row r="76" spans="1:20" x14ac:dyDescent="0.25">
      <c r="A76" s="21" t="s">
        <v>4</v>
      </c>
      <c r="B76" s="6">
        <f t="shared" si="29"/>
        <v>90</v>
      </c>
      <c r="C76" s="6">
        <f>B76/Comparisons!$G$12*100</f>
        <v>51.428571428571423</v>
      </c>
      <c r="D76" s="6">
        <f t="shared" si="27"/>
        <v>116.71034467426614</v>
      </c>
      <c r="E76" s="8">
        <f t="shared" si="28"/>
        <v>0.65537759149894059</v>
      </c>
      <c r="F76" s="8">
        <f t="shared" si="28"/>
        <v>5.4655515331359776</v>
      </c>
      <c r="G76" s="9">
        <f t="shared" si="28"/>
        <v>0.115</v>
      </c>
      <c r="H76" s="14">
        <f t="shared" si="28"/>
        <v>0</v>
      </c>
      <c r="I76" s="14">
        <f t="shared" si="28"/>
        <v>0.15</v>
      </c>
      <c r="J76" s="14">
        <f t="shared" si="28"/>
        <v>0.4</v>
      </c>
      <c r="K76" s="47">
        <f t="shared" si="28"/>
        <v>2E-3</v>
      </c>
      <c r="L76" s="8">
        <f t="shared" si="28"/>
        <v>2.4</v>
      </c>
      <c r="M76" s="8">
        <f t="shared" si="28"/>
        <v>5</v>
      </c>
      <c r="N76" s="8">
        <f t="shared" si="28"/>
        <v>0</v>
      </c>
      <c r="O76" s="8">
        <f t="shared" si="28"/>
        <v>2</v>
      </c>
      <c r="P76" s="11">
        <f t="shared" si="28"/>
        <v>4</v>
      </c>
      <c r="Q76" s="5">
        <f t="shared" si="30"/>
        <v>0.85</v>
      </c>
      <c r="R76" s="3">
        <f t="shared" si="32"/>
        <v>2.35</v>
      </c>
      <c r="S76" s="3">
        <f t="shared" si="31"/>
        <v>2.5999999999999996</v>
      </c>
      <c r="T76" s="5">
        <f>K76*(D77-D76)*Comparisons!$B$20+T75</f>
        <v>1.33937448327516</v>
      </c>
    </row>
    <row r="77" spans="1:20" x14ac:dyDescent="0.25">
      <c r="A77" s="21" t="s">
        <v>4</v>
      </c>
      <c r="B77" s="6">
        <f t="shared" si="29"/>
        <v>100</v>
      </c>
      <c r="C77" s="6">
        <f>B77/Comparisons!$G$12*100</f>
        <v>57.142857142857139</v>
      </c>
      <c r="D77" s="6">
        <f t="shared" si="27"/>
        <v>131.968724163758</v>
      </c>
      <c r="E77" s="8">
        <f t="shared" si="28"/>
        <v>0.58663869534177293</v>
      </c>
      <c r="F77" s="8">
        <f t="shared" si="28"/>
        <v>6.4434890333952319</v>
      </c>
      <c r="G77" s="9">
        <f t="shared" si="28"/>
        <v>0.11</v>
      </c>
      <c r="H77" s="14">
        <f t="shared" si="28"/>
        <v>0</v>
      </c>
      <c r="I77" s="14">
        <f t="shared" si="28"/>
        <v>0.15</v>
      </c>
      <c r="J77" s="14">
        <f t="shared" si="28"/>
        <v>0.4</v>
      </c>
      <c r="K77" s="47">
        <f t="shared" si="28"/>
        <v>2E-3</v>
      </c>
      <c r="L77" s="8">
        <f t="shared" si="28"/>
        <v>2.5</v>
      </c>
      <c r="M77" s="8">
        <f t="shared" si="28"/>
        <v>5</v>
      </c>
      <c r="N77" s="8">
        <f t="shared" si="28"/>
        <v>0</v>
      </c>
      <c r="O77" s="8">
        <f t="shared" si="28"/>
        <v>2</v>
      </c>
      <c r="P77" s="11">
        <f t="shared" si="28"/>
        <v>4</v>
      </c>
      <c r="Q77" s="5">
        <f t="shared" si="30"/>
        <v>0.85</v>
      </c>
      <c r="R77" s="3">
        <f t="shared" si="32"/>
        <v>2.5</v>
      </c>
      <c r="S77" s="3">
        <f t="shared" si="31"/>
        <v>2.9999999999999996</v>
      </c>
      <c r="T77" s="5">
        <f>K77*(D78-D77)*Comparisons!$B$20+T76</f>
        <v>1.6802998289574476</v>
      </c>
    </row>
    <row r="78" spans="1:20" x14ac:dyDescent="0.25">
      <c r="A78" s="21" t="s">
        <v>4</v>
      </c>
      <c r="B78" s="6">
        <f t="shared" si="29"/>
        <v>110</v>
      </c>
      <c r="C78" s="6">
        <f>B78/Comparisons!$G$12*100</f>
        <v>62.857142857142854</v>
      </c>
      <c r="D78" s="6">
        <f t="shared" si="27"/>
        <v>149.01499144787238</v>
      </c>
      <c r="E78" s="8">
        <f t="shared" si="28"/>
        <v>0.51923926932535602</v>
      </c>
      <c r="F78" s="8">
        <f t="shared" si="28"/>
        <v>7.5841721392078352</v>
      </c>
      <c r="G78" s="9">
        <f t="shared" si="28"/>
        <v>0.11</v>
      </c>
      <c r="H78" s="14">
        <f t="shared" si="28"/>
        <v>0.85</v>
      </c>
      <c r="I78" s="14">
        <f t="shared" si="28"/>
        <v>0.15</v>
      </c>
      <c r="J78" s="14">
        <f t="shared" si="28"/>
        <v>0.4</v>
      </c>
      <c r="K78" s="47">
        <f t="shared" si="28"/>
        <v>2E-3</v>
      </c>
      <c r="L78" s="8">
        <f t="shared" si="28"/>
        <v>2.6</v>
      </c>
      <c r="M78" s="8">
        <f t="shared" si="28"/>
        <v>5.5</v>
      </c>
      <c r="N78" s="8">
        <f t="shared" si="28"/>
        <v>0</v>
      </c>
      <c r="O78" s="8">
        <f t="shared" si="28"/>
        <v>2</v>
      </c>
      <c r="P78" s="11">
        <f t="shared" si="28"/>
        <v>4</v>
      </c>
      <c r="Q78" s="5">
        <f t="shared" si="30"/>
        <v>1.7</v>
      </c>
      <c r="R78" s="3">
        <f t="shared" si="32"/>
        <v>2.65</v>
      </c>
      <c r="S78" s="3">
        <f t="shared" si="31"/>
        <v>3.3999999999999995</v>
      </c>
      <c r="T78" s="5">
        <f>K78*(D79-D78)*Comparisons!$B$20+T77</f>
        <v>2.0654787085515478</v>
      </c>
    </row>
    <row r="79" spans="1:20" x14ac:dyDescent="0.25">
      <c r="A79" s="21" t="s">
        <v>4</v>
      </c>
      <c r="B79" s="6">
        <f t="shared" si="29"/>
        <v>120</v>
      </c>
      <c r="C79" s="6">
        <f>B79/Comparisons!$G$12*100</f>
        <v>68.571428571428569</v>
      </c>
      <c r="D79" s="6">
        <f t="shared" si="27"/>
        <v>168.27393542757738</v>
      </c>
      <c r="E79" s="8">
        <f t="shared" si="28"/>
        <v>0.45573186334741117</v>
      </c>
      <c r="F79" s="8">
        <f t="shared" si="28"/>
        <v>8.8999701934557311</v>
      </c>
      <c r="G79" s="9">
        <f t="shared" si="28"/>
        <v>0.11</v>
      </c>
      <c r="H79" s="14">
        <f t="shared" si="28"/>
        <v>0</v>
      </c>
      <c r="I79" s="14">
        <f t="shared" si="28"/>
        <v>0.15</v>
      </c>
      <c r="J79" s="14">
        <f t="shared" si="28"/>
        <v>0.4</v>
      </c>
      <c r="K79" s="47">
        <f t="shared" si="28"/>
        <v>2E-3</v>
      </c>
      <c r="L79" s="8">
        <f t="shared" si="28"/>
        <v>2.7</v>
      </c>
      <c r="M79" s="8">
        <f t="shared" si="28"/>
        <v>5.5</v>
      </c>
      <c r="N79" s="8">
        <f t="shared" si="28"/>
        <v>0</v>
      </c>
      <c r="O79" s="8">
        <f t="shared" si="28"/>
        <v>2</v>
      </c>
      <c r="P79" s="11">
        <f t="shared" si="28"/>
        <v>4</v>
      </c>
      <c r="Q79" s="5">
        <f t="shared" si="30"/>
        <v>1.7</v>
      </c>
      <c r="R79" s="3">
        <f t="shared" si="32"/>
        <v>2.8</v>
      </c>
      <c r="S79" s="3">
        <f t="shared" si="31"/>
        <v>3.7999999999999994</v>
      </c>
      <c r="T79" s="5">
        <f>K79*(D80-D79)*Comparisons!$B$20+T78</f>
        <v>2.5043332545799371</v>
      </c>
    </row>
    <row r="80" spans="1:20" x14ac:dyDescent="0.25">
      <c r="A80" s="21" t="s">
        <v>4</v>
      </c>
      <c r="B80" s="6">
        <f t="shared" si="29"/>
        <v>130</v>
      </c>
      <c r="C80" s="6">
        <f>B80/Comparisons!$G$12*100</f>
        <v>74.285714285714292</v>
      </c>
      <c r="D80" s="6">
        <f t="shared" si="27"/>
        <v>190.21666272899685</v>
      </c>
      <c r="E80" s="8">
        <f t="shared" si="28"/>
        <v>0.39717641305340173</v>
      </c>
      <c r="F80" s="8">
        <f t="shared" si="28"/>
        <v>10.408473071748519</v>
      </c>
      <c r="G80" s="9">
        <f t="shared" si="28"/>
        <v>0.11</v>
      </c>
      <c r="H80" s="14">
        <f t="shared" si="28"/>
        <v>0</v>
      </c>
      <c r="I80" s="14">
        <f t="shared" si="28"/>
        <v>0.15</v>
      </c>
      <c r="J80" s="14">
        <f t="shared" si="28"/>
        <v>0.4</v>
      </c>
      <c r="K80" s="47">
        <f t="shared" si="28"/>
        <v>2E-3</v>
      </c>
      <c r="L80" s="8">
        <f t="shared" si="28"/>
        <v>2.8</v>
      </c>
      <c r="M80" s="8">
        <f t="shared" si="28"/>
        <v>6</v>
      </c>
      <c r="N80" s="8">
        <f t="shared" si="28"/>
        <v>0</v>
      </c>
      <c r="O80" s="8">
        <f t="shared" si="28"/>
        <v>2</v>
      </c>
      <c r="P80" s="11">
        <f t="shared" si="28"/>
        <v>4</v>
      </c>
      <c r="Q80" s="5">
        <f t="shared" si="30"/>
        <v>1.7</v>
      </c>
      <c r="R80" s="3">
        <f t="shared" si="32"/>
        <v>2.9499999999999997</v>
      </c>
      <c r="S80" s="3">
        <f t="shared" si="31"/>
        <v>4.1999999999999993</v>
      </c>
      <c r="T80" s="5">
        <f>K80*(D81-D80)*Comparisons!$B$20+T79</f>
        <v>3.0078878298943312</v>
      </c>
    </row>
    <row r="81" spans="1:20" x14ac:dyDescent="0.25">
      <c r="A81" s="21" t="s">
        <v>4</v>
      </c>
      <c r="B81" s="6">
        <f t="shared" si="29"/>
        <v>140</v>
      </c>
      <c r="C81" s="6">
        <f>B81/Comparisons!$G$12*100</f>
        <v>80</v>
      </c>
      <c r="D81" s="6">
        <f t="shared" si="27"/>
        <v>215.39439149471656</v>
      </c>
      <c r="E81" s="8">
        <f t="shared" si="28"/>
        <v>0.34374155492040259</v>
      </c>
      <c r="F81" s="8">
        <f t="shared" si="28"/>
        <v>12.137025449151981</v>
      </c>
      <c r="G81" s="9">
        <f t="shared" si="28"/>
        <v>0.11</v>
      </c>
      <c r="H81" s="14">
        <f t="shared" si="28"/>
        <v>0</v>
      </c>
      <c r="I81" s="14">
        <f t="shared" si="28"/>
        <v>0.15</v>
      </c>
      <c r="J81" s="14">
        <f t="shared" si="28"/>
        <v>0.4</v>
      </c>
      <c r="K81" s="47">
        <f t="shared" si="28"/>
        <v>2E-3</v>
      </c>
      <c r="L81" s="8">
        <f t="shared" si="28"/>
        <v>2.9</v>
      </c>
      <c r="M81" s="8">
        <f t="shared" si="28"/>
        <v>6</v>
      </c>
      <c r="N81" s="8">
        <f t="shared" si="28"/>
        <v>0</v>
      </c>
      <c r="O81" s="8">
        <f t="shared" si="28"/>
        <v>2.75</v>
      </c>
      <c r="P81" s="11">
        <f t="shared" si="28"/>
        <v>3</v>
      </c>
      <c r="Q81" s="5">
        <f t="shared" si="30"/>
        <v>1.7</v>
      </c>
      <c r="R81" s="3">
        <f t="shared" si="32"/>
        <v>3.0999999999999996</v>
      </c>
      <c r="S81" s="3">
        <f t="shared" si="31"/>
        <v>4.5999999999999996</v>
      </c>
      <c r="T81" s="5">
        <f>K81*(D82-D81)*Comparisons!$B$20+T80</f>
        <v>3.5897203058843594</v>
      </c>
    </row>
    <row r="82" spans="1:20" x14ac:dyDescent="0.25">
      <c r="A82" s="21" t="s">
        <v>4</v>
      </c>
      <c r="B82" s="6">
        <f t="shared" si="29"/>
        <v>150</v>
      </c>
      <c r="C82" s="6">
        <f>B82/Comparisons!$G$12*100</f>
        <v>85.714285714285708</v>
      </c>
      <c r="D82" s="6">
        <f t="shared" si="27"/>
        <v>244.48601529421796</v>
      </c>
      <c r="E82" s="8">
        <f t="shared" si="28"/>
        <v>0.29511059472295603</v>
      </c>
      <c r="F82" s="8">
        <f t="shared" si="28"/>
        <v>14.130295809659806</v>
      </c>
      <c r="G82" s="9">
        <f t="shared" si="28"/>
        <v>0.11</v>
      </c>
      <c r="H82" s="14">
        <f t="shared" si="28"/>
        <v>0</v>
      </c>
      <c r="I82" s="14">
        <f t="shared" si="28"/>
        <v>0.15</v>
      </c>
      <c r="J82" s="14">
        <f t="shared" si="28"/>
        <v>0.4</v>
      </c>
      <c r="K82" s="47">
        <f t="shared" si="28"/>
        <v>2E-3</v>
      </c>
      <c r="L82" s="8">
        <f t="shared" si="28"/>
        <v>3</v>
      </c>
      <c r="M82" s="8">
        <f t="shared" si="28"/>
        <v>6.5</v>
      </c>
      <c r="N82" s="8">
        <f t="shared" si="28"/>
        <v>3.5</v>
      </c>
      <c r="O82" s="8">
        <f t="shared" si="28"/>
        <v>2.75</v>
      </c>
      <c r="P82" s="11">
        <f t="shared" si="28"/>
        <v>3</v>
      </c>
      <c r="Q82" s="5">
        <f t="shared" si="30"/>
        <v>1.7</v>
      </c>
      <c r="R82" s="3">
        <f t="shared" si="32"/>
        <v>3.2499999999999996</v>
      </c>
      <c r="S82" s="3">
        <f t="shared" si="31"/>
        <v>5</v>
      </c>
      <c r="T82" s="5">
        <f>K82*(D83-D82)*Comparisons!$B$20+T81</f>
        <v>4.2674323351246386</v>
      </c>
    </row>
    <row r="83" spans="1:20" x14ac:dyDescent="0.25">
      <c r="A83" s="21" t="s">
        <v>4</v>
      </c>
      <c r="B83" s="6">
        <f t="shared" si="29"/>
        <v>160</v>
      </c>
      <c r="C83" s="6">
        <f>B83/Comparisons!$G$12*100</f>
        <v>91.428571428571431</v>
      </c>
      <c r="D83" s="6">
        <f t="shared" si="27"/>
        <v>278.3716167562319</v>
      </c>
      <c r="E83" s="8">
        <f t="shared" si="28"/>
        <v>0.25073374395891568</v>
      </c>
      <c r="F83" s="8">
        <f t="shared" si="28"/>
        <v>16.463679498505787</v>
      </c>
      <c r="G83" s="9">
        <f t="shared" si="28"/>
        <v>0.11</v>
      </c>
      <c r="H83" s="14">
        <f t="shared" si="28"/>
        <v>0</v>
      </c>
      <c r="I83" s="14">
        <f t="shared" si="28"/>
        <v>0.15</v>
      </c>
      <c r="J83" s="14">
        <f t="shared" si="28"/>
        <v>0.4</v>
      </c>
      <c r="K83" s="47">
        <f t="shared" si="28"/>
        <v>2E-3</v>
      </c>
      <c r="L83" s="8">
        <f t="shared" si="28"/>
        <v>3.1</v>
      </c>
      <c r="M83" s="8">
        <f t="shared" si="28"/>
        <v>6.5</v>
      </c>
      <c r="N83" s="8">
        <f t="shared" si="28"/>
        <v>3.5</v>
      </c>
      <c r="O83" s="8">
        <f t="shared" si="28"/>
        <v>2.75</v>
      </c>
      <c r="P83" s="11">
        <f t="shared" si="28"/>
        <v>3</v>
      </c>
      <c r="Q83" s="5">
        <f t="shared" si="30"/>
        <v>1.7</v>
      </c>
      <c r="R83" s="3">
        <f t="shared" si="32"/>
        <v>3.3999999999999995</v>
      </c>
      <c r="S83" s="3">
        <f t="shared" si="31"/>
        <v>5.4</v>
      </c>
      <c r="T83" s="5">
        <f>K83*(D84-D83)*Comparisons!$B$20+T82</f>
        <v>5.0650912255561211</v>
      </c>
    </row>
    <row r="84" spans="1:20" x14ac:dyDescent="0.25">
      <c r="A84" s="21" t="s">
        <v>4</v>
      </c>
      <c r="B84" s="6">
        <f t="shared" si="29"/>
        <v>170</v>
      </c>
      <c r="C84" s="6">
        <f>B84/Comparisons!$G$12*100</f>
        <v>97.142857142857139</v>
      </c>
      <c r="D84" s="6">
        <f t="shared" si="27"/>
        <v>318.25456127780603</v>
      </c>
      <c r="E84" s="8">
        <f t="shared" si="28"/>
        <v>0.20997477820430568</v>
      </c>
      <c r="F84" s="8">
        <f t="shared" si="28"/>
        <v>19.268980944288639</v>
      </c>
      <c r="G84" s="9">
        <f t="shared" si="28"/>
        <v>0.11</v>
      </c>
      <c r="H84" s="14">
        <f t="shared" si="28"/>
        <v>0</v>
      </c>
      <c r="I84" s="14">
        <f t="shared" si="28"/>
        <v>0.15</v>
      </c>
      <c r="J84" s="14">
        <f t="shared" si="28"/>
        <v>0.4</v>
      </c>
      <c r="K84" s="47">
        <f t="shared" si="28"/>
        <v>2E-3</v>
      </c>
      <c r="L84" s="8">
        <f t="shared" si="28"/>
        <v>3.2</v>
      </c>
      <c r="M84" s="8">
        <f t="shared" si="28"/>
        <v>6</v>
      </c>
      <c r="N84" s="8">
        <f t="shared" si="28"/>
        <v>3.5</v>
      </c>
      <c r="O84" s="8">
        <f t="shared" si="28"/>
        <v>2.75</v>
      </c>
      <c r="P84" s="11">
        <f t="shared" si="28"/>
        <v>3</v>
      </c>
      <c r="Q84" s="5">
        <f t="shared" si="30"/>
        <v>1.7</v>
      </c>
      <c r="R84" s="3">
        <f t="shared" si="32"/>
        <v>3.5499999999999994</v>
      </c>
      <c r="S84" s="3">
        <f t="shared" si="31"/>
        <v>5.8000000000000007</v>
      </c>
      <c r="T84" s="5">
        <f>K84*(D85-D84)*Comparisons!$B$20+T83</f>
        <v>6.017586576237715</v>
      </c>
    </row>
    <row r="85" spans="1:20" x14ac:dyDescent="0.25">
      <c r="A85" s="21" t="s">
        <v>4</v>
      </c>
      <c r="B85" s="6">
        <f t="shared" si="29"/>
        <v>180</v>
      </c>
      <c r="C85" s="6">
        <f>B85/Comparisons!$G$12*100</f>
        <v>102.85714285714285</v>
      </c>
      <c r="D85" s="6">
        <f t="shared" si="27"/>
        <v>365.87932881188573</v>
      </c>
      <c r="E85" s="8">
        <f t="shared" si="28"/>
        <v>0</v>
      </c>
      <c r="F85" s="8">
        <f t="shared" si="28"/>
        <v>0</v>
      </c>
      <c r="G85" s="9">
        <f t="shared" si="28"/>
        <v>0.11</v>
      </c>
      <c r="H85" s="14">
        <f t="shared" si="28"/>
        <v>0</v>
      </c>
      <c r="I85" s="14">
        <f t="shared" si="28"/>
        <v>0.15</v>
      </c>
      <c r="J85" s="14">
        <f t="shared" si="28"/>
        <v>0.4</v>
      </c>
      <c r="K85" s="47">
        <f t="shared" si="28"/>
        <v>2E-3</v>
      </c>
      <c r="L85" s="8">
        <f t="shared" si="28"/>
        <v>3.3</v>
      </c>
      <c r="M85" s="8">
        <f t="shared" si="28"/>
        <v>6</v>
      </c>
      <c r="N85" s="8">
        <f t="shared" si="28"/>
        <v>3.5</v>
      </c>
      <c r="O85" s="8">
        <f t="shared" si="28"/>
        <v>2.75</v>
      </c>
      <c r="P85" s="11">
        <f t="shared" si="28"/>
        <v>3</v>
      </c>
      <c r="Q85" s="5">
        <f t="shared" si="30"/>
        <v>1.7</v>
      </c>
      <c r="R85" s="3">
        <f t="shared" si="32"/>
        <v>3.6999999999999993</v>
      </c>
      <c r="S85" s="3">
        <f t="shared" si="31"/>
        <v>6.2000000000000011</v>
      </c>
      <c r="T85" s="5" t="e">
        <f>K85*(D86-D85)*Comparisons!$B$20+T84</f>
        <v>#DIV/0!</v>
      </c>
    </row>
    <row r="86" spans="1:20" x14ac:dyDescent="0.25">
      <c r="A86" s="21" t="s">
        <v>4</v>
      </c>
      <c r="B86" s="6">
        <f t="shared" si="29"/>
        <v>190</v>
      </c>
      <c r="C86" s="6">
        <f>B86/Comparisons!$G$12*100</f>
        <v>108.57142857142857</v>
      </c>
      <c r="D86" s="6" t="e">
        <f t="shared" si="27"/>
        <v>#DIV/0!</v>
      </c>
      <c r="E86" s="8">
        <f t="shared" si="28"/>
        <v>0</v>
      </c>
      <c r="F86" s="8">
        <f t="shared" si="28"/>
        <v>0</v>
      </c>
      <c r="G86" s="9">
        <f t="shared" si="28"/>
        <v>0.11</v>
      </c>
      <c r="H86" s="14">
        <f t="shared" si="28"/>
        <v>0</v>
      </c>
      <c r="I86" s="14">
        <f t="shared" si="28"/>
        <v>0.15</v>
      </c>
      <c r="J86" s="14">
        <f t="shared" si="28"/>
        <v>0.4</v>
      </c>
      <c r="K86" s="47">
        <f t="shared" si="28"/>
        <v>2E-3</v>
      </c>
      <c r="L86" s="8">
        <f t="shared" si="28"/>
        <v>3.4</v>
      </c>
      <c r="M86" s="8">
        <f t="shared" si="28"/>
        <v>6</v>
      </c>
      <c r="N86" s="8">
        <f t="shared" si="28"/>
        <v>3.5</v>
      </c>
      <c r="O86" s="8">
        <f t="shared" si="28"/>
        <v>2.75</v>
      </c>
      <c r="P86" s="11">
        <f t="shared" si="28"/>
        <v>3</v>
      </c>
      <c r="Q86" s="5">
        <f t="shared" si="30"/>
        <v>1.7</v>
      </c>
      <c r="R86" s="3">
        <f t="shared" si="32"/>
        <v>3.8499999999999992</v>
      </c>
      <c r="S86" s="3">
        <f t="shared" si="31"/>
        <v>6.6000000000000014</v>
      </c>
      <c r="T86" s="5" t="e">
        <f>K86*(D87-D86)*Comparisons!$B$20+T85</f>
        <v>#DIV/0!</v>
      </c>
    </row>
    <row r="89" spans="1:20" x14ac:dyDescent="0.25">
      <c r="A89" s="21" t="s">
        <v>5</v>
      </c>
      <c r="B89" s="6">
        <f>Comparisons!$H$3</f>
        <v>50</v>
      </c>
      <c r="C89" s="6">
        <f>B89/Comparisons!$H$12*100</f>
        <v>28.571428571428569</v>
      </c>
      <c r="D89" s="6">
        <f>Comparisons!$H$4</f>
        <v>65</v>
      </c>
      <c r="E89" s="8">
        <f>E4</f>
        <v>0.7995812722283262</v>
      </c>
      <c r="F89" s="8">
        <f t="shared" ref="F89:P89" si="33">F4</f>
        <v>2.9890645053996687</v>
      </c>
      <c r="G89" s="9">
        <f t="shared" si="33"/>
        <v>0.115</v>
      </c>
      <c r="H89" s="14">
        <f t="shared" si="33"/>
        <v>0.85</v>
      </c>
      <c r="I89" s="14">
        <f t="shared" si="33"/>
        <v>0.3</v>
      </c>
      <c r="J89" s="14">
        <f t="shared" si="33"/>
        <v>1</v>
      </c>
      <c r="K89" s="47">
        <f t="shared" si="33"/>
        <v>2E-3</v>
      </c>
      <c r="L89" s="8">
        <f t="shared" si="33"/>
        <v>2</v>
      </c>
      <c r="M89" s="8">
        <f t="shared" si="33"/>
        <v>4</v>
      </c>
      <c r="N89" s="8">
        <f t="shared" si="33"/>
        <v>0</v>
      </c>
      <c r="O89" s="8">
        <f t="shared" si="33"/>
        <v>2</v>
      </c>
      <c r="P89" s="11">
        <f t="shared" si="33"/>
        <v>5</v>
      </c>
      <c r="Q89" s="5">
        <f>H89</f>
        <v>0.85</v>
      </c>
      <c r="R89" s="3">
        <f>I89</f>
        <v>0.3</v>
      </c>
      <c r="S89" s="3">
        <f>J89</f>
        <v>1</v>
      </c>
      <c r="T89" s="5">
        <f>K89*(D90-D89)*Comparisons!$H$20</f>
        <v>0.25013092095394712</v>
      </c>
    </row>
    <row r="90" spans="1:20" x14ac:dyDescent="0.25">
      <c r="A90" s="21" t="s">
        <v>5</v>
      </c>
      <c r="B90" s="6">
        <f>B89+10</f>
        <v>60</v>
      </c>
      <c r="C90" s="6">
        <f>B90/Comparisons!$H$12*100</f>
        <v>34.285714285714285</v>
      </c>
      <c r="D90" s="6">
        <f t="shared" ref="D90:D103" si="34">D89+(B90-B89)/E89</f>
        <v>77.506546047697356</v>
      </c>
      <c r="E90" s="8">
        <f t="shared" ref="E90:P103" si="35">E5</f>
        <v>0.80548945537627681</v>
      </c>
      <c r="F90" s="8">
        <f t="shared" si="35"/>
        <v>3.4115902842158219</v>
      </c>
      <c r="G90" s="9">
        <f t="shared" si="35"/>
        <v>0.115</v>
      </c>
      <c r="H90" s="14">
        <f t="shared" si="35"/>
        <v>0</v>
      </c>
      <c r="I90" s="14">
        <f t="shared" si="35"/>
        <v>0.3</v>
      </c>
      <c r="J90" s="14">
        <f t="shared" si="35"/>
        <v>0.4</v>
      </c>
      <c r="K90" s="47">
        <f t="shared" si="35"/>
        <v>2E-3</v>
      </c>
      <c r="L90" s="8">
        <f t="shared" si="35"/>
        <v>2.1</v>
      </c>
      <c r="M90" s="8">
        <f t="shared" si="35"/>
        <v>4</v>
      </c>
      <c r="N90" s="8">
        <f t="shared" si="35"/>
        <v>0</v>
      </c>
      <c r="O90" s="8">
        <f t="shared" si="35"/>
        <v>2</v>
      </c>
      <c r="P90" s="11">
        <f t="shared" si="35"/>
        <v>5</v>
      </c>
      <c r="Q90" s="5">
        <f>H90+Q89</f>
        <v>0.85</v>
      </c>
      <c r="R90" s="3">
        <f>I90+R89</f>
        <v>0.6</v>
      </c>
      <c r="S90" s="3">
        <f>J90+S89</f>
        <v>1.4</v>
      </c>
      <c r="T90" s="5">
        <f>K90*(D91-D90)*Comparisons!$B$20+T89</f>
        <v>0.49842715706863572</v>
      </c>
    </row>
    <row r="91" spans="1:20" x14ac:dyDescent="0.25">
      <c r="A91" s="21" t="s">
        <v>5</v>
      </c>
      <c r="B91" s="6">
        <f t="shared" ref="B91:B103" si="36">B90+10</f>
        <v>70</v>
      </c>
      <c r="C91" s="6">
        <f>B91/Comparisons!$H$12*100</f>
        <v>40</v>
      </c>
      <c r="D91" s="6">
        <f t="shared" si="34"/>
        <v>89.921357853431786</v>
      </c>
      <c r="E91" s="8">
        <f t="shared" si="35"/>
        <v>0.77446414795503105</v>
      </c>
      <c r="F91" s="8">
        <f t="shared" si="35"/>
        <v>3.95886627947305</v>
      </c>
      <c r="G91" s="9">
        <f t="shared" si="35"/>
        <v>0.115</v>
      </c>
      <c r="H91" s="14">
        <f t="shared" si="35"/>
        <v>0</v>
      </c>
      <c r="I91" s="14">
        <f t="shared" si="35"/>
        <v>0.2</v>
      </c>
      <c r="J91" s="14">
        <f t="shared" si="35"/>
        <v>0.4</v>
      </c>
      <c r="K91" s="47">
        <f t="shared" si="35"/>
        <v>2E-3</v>
      </c>
      <c r="L91" s="8">
        <f t="shared" si="35"/>
        <v>2.2000000000000002</v>
      </c>
      <c r="M91" s="8">
        <f t="shared" si="35"/>
        <v>4.5</v>
      </c>
      <c r="N91" s="8">
        <f t="shared" si="35"/>
        <v>0</v>
      </c>
      <c r="O91" s="8">
        <f t="shared" si="35"/>
        <v>2</v>
      </c>
      <c r="P91" s="11">
        <f t="shared" si="35"/>
        <v>5</v>
      </c>
      <c r="Q91" s="5">
        <f t="shared" ref="Q91:Q103" si="37">H91+Q90</f>
        <v>0.85</v>
      </c>
      <c r="R91" s="3">
        <v>2</v>
      </c>
      <c r="S91" s="3">
        <f t="shared" ref="S91:S103" si="38">J91+S90</f>
        <v>1.7999999999999998</v>
      </c>
      <c r="T91" s="5">
        <f>K91*(D92-D91)*Comparisons!$B$20+T90</f>
        <v>0.75667022813667562</v>
      </c>
    </row>
    <row r="92" spans="1:20" x14ac:dyDescent="0.25">
      <c r="A92" s="21" t="s">
        <v>5</v>
      </c>
      <c r="B92" s="6">
        <f t="shared" si="36"/>
        <v>80</v>
      </c>
      <c r="C92" s="6">
        <f>B92/Comparisons!$H$12*100</f>
        <v>45.714285714285715</v>
      </c>
      <c r="D92" s="6">
        <f t="shared" si="34"/>
        <v>102.83351140683378</v>
      </c>
      <c r="E92" s="8">
        <f t="shared" si="35"/>
        <v>0.72062550635879374</v>
      </c>
      <c r="F92" s="8">
        <f t="shared" si="35"/>
        <v>4.6404130446293825</v>
      </c>
      <c r="G92" s="9">
        <f t="shared" si="35"/>
        <v>0.115</v>
      </c>
      <c r="H92" s="14">
        <f t="shared" si="35"/>
        <v>0</v>
      </c>
      <c r="I92" s="14">
        <f t="shared" si="35"/>
        <v>0.2</v>
      </c>
      <c r="J92" s="14">
        <f t="shared" si="35"/>
        <v>0.4</v>
      </c>
      <c r="K92" s="47">
        <f t="shared" si="35"/>
        <v>2E-3</v>
      </c>
      <c r="L92" s="8">
        <f t="shared" si="35"/>
        <v>2.2999999999999998</v>
      </c>
      <c r="M92" s="8">
        <f t="shared" si="35"/>
        <v>4.5</v>
      </c>
      <c r="N92" s="8">
        <f t="shared" si="35"/>
        <v>0</v>
      </c>
      <c r="O92" s="8">
        <f t="shared" si="35"/>
        <v>2</v>
      </c>
      <c r="P92" s="11">
        <f t="shared" si="35"/>
        <v>5</v>
      </c>
      <c r="Q92" s="5">
        <f t="shared" si="37"/>
        <v>0.85</v>
      </c>
      <c r="R92" s="3">
        <f t="shared" ref="R92:R103" si="39">I92+R91</f>
        <v>2.2000000000000002</v>
      </c>
      <c r="S92" s="3">
        <f t="shared" si="38"/>
        <v>2.1999999999999997</v>
      </c>
      <c r="T92" s="5">
        <f>K92*(D93-D92)*Comparisons!$B$20+T91</f>
        <v>1.0342068934853228</v>
      </c>
    </row>
    <row r="93" spans="1:20" x14ac:dyDescent="0.25">
      <c r="A93" s="21" t="s">
        <v>5</v>
      </c>
      <c r="B93" s="6">
        <f t="shared" si="36"/>
        <v>90</v>
      </c>
      <c r="C93" s="6">
        <f>B93/Comparisons!$H$12*100</f>
        <v>51.428571428571423</v>
      </c>
      <c r="D93" s="6">
        <f t="shared" si="34"/>
        <v>116.71034467426614</v>
      </c>
      <c r="E93" s="8">
        <f t="shared" si="35"/>
        <v>0.65537759149894059</v>
      </c>
      <c r="F93" s="8">
        <f t="shared" si="35"/>
        <v>5.4655515331359776</v>
      </c>
      <c r="G93" s="9">
        <f t="shared" si="35"/>
        <v>0.115</v>
      </c>
      <c r="H93" s="14">
        <f t="shared" si="35"/>
        <v>0</v>
      </c>
      <c r="I93" s="14">
        <f t="shared" si="35"/>
        <v>0.15</v>
      </c>
      <c r="J93" s="14">
        <f t="shared" si="35"/>
        <v>0.4</v>
      </c>
      <c r="K93" s="47">
        <f t="shared" si="35"/>
        <v>2E-3</v>
      </c>
      <c r="L93" s="8">
        <f t="shared" si="35"/>
        <v>2.4</v>
      </c>
      <c r="M93" s="8">
        <f t="shared" si="35"/>
        <v>5</v>
      </c>
      <c r="N93" s="8">
        <f t="shared" si="35"/>
        <v>0</v>
      </c>
      <c r="O93" s="8">
        <f t="shared" si="35"/>
        <v>2</v>
      </c>
      <c r="P93" s="11">
        <f t="shared" si="35"/>
        <v>4</v>
      </c>
      <c r="Q93" s="5">
        <f t="shared" si="37"/>
        <v>0.85</v>
      </c>
      <c r="R93" s="3">
        <f t="shared" si="39"/>
        <v>2.35</v>
      </c>
      <c r="S93" s="3">
        <f t="shared" si="38"/>
        <v>2.5999999999999996</v>
      </c>
      <c r="T93" s="5">
        <f>K93*(D94-D93)*Comparisons!$B$20+T92</f>
        <v>1.33937448327516</v>
      </c>
    </row>
    <row r="94" spans="1:20" x14ac:dyDescent="0.25">
      <c r="A94" s="21" t="s">
        <v>5</v>
      </c>
      <c r="B94" s="6">
        <f t="shared" si="36"/>
        <v>100</v>
      </c>
      <c r="C94" s="6">
        <f>B94/Comparisons!$H$12*100</f>
        <v>57.142857142857139</v>
      </c>
      <c r="D94" s="6">
        <f t="shared" si="34"/>
        <v>131.968724163758</v>
      </c>
      <c r="E94" s="8">
        <f t="shared" si="35"/>
        <v>0.58663869534177293</v>
      </c>
      <c r="F94" s="8">
        <f t="shared" si="35"/>
        <v>6.4434890333952319</v>
      </c>
      <c r="G94" s="9">
        <f t="shared" si="35"/>
        <v>0.11</v>
      </c>
      <c r="H94" s="14">
        <f t="shared" si="35"/>
        <v>0</v>
      </c>
      <c r="I94" s="14">
        <f t="shared" si="35"/>
        <v>0.15</v>
      </c>
      <c r="J94" s="14">
        <f t="shared" si="35"/>
        <v>0.4</v>
      </c>
      <c r="K94" s="47">
        <f t="shared" si="35"/>
        <v>2E-3</v>
      </c>
      <c r="L94" s="8">
        <f t="shared" si="35"/>
        <v>2.5</v>
      </c>
      <c r="M94" s="8">
        <f t="shared" si="35"/>
        <v>5</v>
      </c>
      <c r="N94" s="8">
        <f t="shared" si="35"/>
        <v>0</v>
      </c>
      <c r="O94" s="8">
        <f t="shared" si="35"/>
        <v>2</v>
      </c>
      <c r="P94" s="11">
        <f t="shared" si="35"/>
        <v>4</v>
      </c>
      <c r="Q94" s="5">
        <f t="shared" si="37"/>
        <v>0.85</v>
      </c>
      <c r="R94" s="3">
        <f t="shared" si="39"/>
        <v>2.5</v>
      </c>
      <c r="S94" s="3">
        <f t="shared" si="38"/>
        <v>2.9999999999999996</v>
      </c>
      <c r="T94" s="5">
        <f>K94*(D95-D94)*Comparisons!$B$20+T93</f>
        <v>1.6802998289574476</v>
      </c>
    </row>
    <row r="95" spans="1:20" x14ac:dyDescent="0.25">
      <c r="A95" s="21" t="s">
        <v>5</v>
      </c>
      <c r="B95" s="6">
        <f t="shared" si="36"/>
        <v>110</v>
      </c>
      <c r="C95" s="6">
        <f>B95/Comparisons!$H$12*100</f>
        <v>62.857142857142854</v>
      </c>
      <c r="D95" s="6">
        <f t="shared" si="34"/>
        <v>149.01499144787238</v>
      </c>
      <c r="E95" s="8">
        <f t="shared" si="35"/>
        <v>0.51923926932535602</v>
      </c>
      <c r="F95" s="8">
        <f t="shared" si="35"/>
        <v>7.5841721392078352</v>
      </c>
      <c r="G95" s="9">
        <f t="shared" si="35"/>
        <v>0.11</v>
      </c>
      <c r="H95" s="14">
        <f t="shared" si="35"/>
        <v>0.85</v>
      </c>
      <c r="I95" s="14">
        <f t="shared" si="35"/>
        <v>0.15</v>
      </c>
      <c r="J95" s="14">
        <f t="shared" si="35"/>
        <v>0.4</v>
      </c>
      <c r="K95" s="47">
        <f t="shared" si="35"/>
        <v>2E-3</v>
      </c>
      <c r="L95" s="8">
        <f t="shared" si="35"/>
        <v>2.6</v>
      </c>
      <c r="M95" s="8">
        <f t="shared" si="35"/>
        <v>5.5</v>
      </c>
      <c r="N95" s="8">
        <f t="shared" si="35"/>
        <v>0</v>
      </c>
      <c r="O95" s="8">
        <f t="shared" si="35"/>
        <v>2</v>
      </c>
      <c r="P95" s="11">
        <f t="shared" si="35"/>
        <v>4</v>
      </c>
      <c r="Q95" s="5">
        <f t="shared" si="37"/>
        <v>1.7</v>
      </c>
      <c r="R95" s="3">
        <f t="shared" si="39"/>
        <v>2.65</v>
      </c>
      <c r="S95" s="3">
        <f t="shared" si="38"/>
        <v>3.3999999999999995</v>
      </c>
      <c r="T95" s="5">
        <f>K95*(D96-D95)*Comparisons!$B$20+T94</f>
        <v>2.0654787085515478</v>
      </c>
    </row>
    <row r="96" spans="1:20" x14ac:dyDescent="0.25">
      <c r="A96" s="21" t="s">
        <v>5</v>
      </c>
      <c r="B96" s="6">
        <f t="shared" si="36"/>
        <v>120</v>
      </c>
      <c r="C96" s="6">
        <f>B96/Comparisons!$H$12*100</f>
        <v>68.571428571428569</v>
      </c>
      <c r="D96" s="6">
        <f t="shared" si="34"/>
        <v>168.27393542757738</v>
      </c>
      <c r="E96" s="8">
        <f t="shared" si="35"/>
        <v>0.45573186334741117</v>
      </c>
      <c r="F96" s="8">
        <f t="shared" si="35"/>
        <v>8.8999701934557311</v>
      </c>
      <c r="G96" s="9">
        <f t="shared" si="35"/>
        <v>0.11</v>
      </c>
      <c r="H96" s="14">
        <f t="shared" si="35"/>
        <v>0</v>
      </c>
      <c r="I96" s="14">
        <f t="shared" si="35"/>
        <v>0.15</v>
      </c>
      <c r="J96" s="14">
        <f t="shared" si="35"/>
        <v>0.4</v>
      </c>
      <c r="K96" s="47">
        <f t="shared" si="35"/>
        <v>2E-3</v>
      </c>
      <c r="L96" s="8">
        <f t="shared" si="35"/>
        <v>2.7</v>
      </c>
      <c r="M96" s="8">
        <f t="shared" si="35"/>
        <v>5.5</v>
      </c>
      <c r="N96" s="8">
        <f t="shared" si="35"/>
        <v>0</v>
      </c>
      <c r="O96" s="8">
        <f t="shared" si="35"/>
        <v>2</v>
      </c>
      <c r="P96" s="11">
        <f t="shared" si="35"/>
        <v>4</v>
      </c>
      <c r="Q96" s="5">
        <f t="shared" si="37"/>
        <v>1.7</v>
      </c>
      <c r="R96" s="3">
        <f t="shared" si="39"/>
        <v>2.8</v>
      </c>
      <c r="S96" s="3">
        <f t="shared" si="38"/>
        <v>3.7999999999999994</v>
      </c>
      <c r="T96" s="5">
        <f>K96*(D97-D96)*Comparisons!$B$20+T95</f>
        <v>2.5043332545799371</v>
      </c>
    </row>
    <row r="97" spans="1:20" x14ac:dyDescent="0.25">
      <c r="A97" s="21" t="s">
        <v>5</v>
      </c>
      <c r="B97" s="6">
        <f t="shared" si="36"/>
        <v>130</v>
      </c>
      <c r="C97" s="6">
        <f>B97/Comparisons!$H$12*100</f>
        <v>74.285714285714292</v>
      </c>
      <c r="D97" s="6">
        <f t="shared" si="34"/>
        <v>190.21666272899685</v>
      </c>
      <c r="E97" s="8">
        <f t="shared" si="35"/>
        <v>0.39717641305340173</v>
      </c>
      <c r="F97" s="8">
        <f t="shared" si="35"/>
        <v>10.408473071748519</v>
      </c>
      <c r="G97" s="9">
        <f t="shared" si="35"/>
        <v>0.11</v>
      </c>
      <c r="H97" s="14">
        <f t="shared" si="35"/>
        <v>0</v>
      </c>
      <c r="I97" s="14">
        <f t="shared" si="35"/>
        <v>0.15</v>
      </c>
      <c r="J97" s="14">
        <f t="shared" si="35"/>
        <v>0.4</v>
      </c>
      <c r="K97" s="47">
        <f t="shared" si="35"/>
        <v>2E-3</v>
      </c>
      <c r="L97" s="8">
        <f t="shared" si="35"/>
        <v>2.8</v>
      </c>
      <c r="M97" s="8">
        <f t="shared" si="35"/>
        <v>6</v>
      </c>
      <c r="N97" s="8">
        <f t="shared" si="35"/>
        <v>0</v>
      </c>
      <c r="O97" s="8">
        <f t="shared" si="35"/>
        <v>2</v>
      </c>
      <c r="P97" s="11">
        <f t="shared" si="35"/>
        <v>4</v>
      </c>
      <c r="Q97" s="5">
        <f t="shared" si="37"/>
        <v>1.7</v>
      </c>
      <c r="R97" s="3">
        <f t="shared" si="39"/>
        <v>2.9499999999999997</v>
      </c>
      <c r="S97" s="3">
        <f t="shared" si="38"/>
        <v>4.1999999999999993</v>
      </c>
      <c r="T97" s="5">
        <f>K97*(D98-D97)*Comparisons!$B$20+T96</f>
        <v>3.0078878298943312</v>
      </c>
    </row>
    <row r="98" spans="1:20" x14ac:dyDescent="0.25">
      <c r="A98" s="21" t="s">
        <v>5</v>
      </c>
      <c r="B98" s="6">
        <f t="shared" si="36"/>
        <v>140</v>
      </c>
      <c r="C98" s="6">
        <f>B98/Comparisons!$H$12*100</f>
        <v>80</v>
      </c>
      <c r="D98" s="6">
        <f t="shared" si="34"/>
        <v>215.39439149471656</v>
      </c>
      <c r="E98" s="8">
        <f t="shared" si="35"/>
        <v>0.34374155492040259</v>
      </c>
      <c r="F98" s="8">
        <f t="shared" si="35"/>
        <v>12.137025449151981</v>
      </c>
      <c r="G98" s="9">
        <f t="shared" si="35"/>
        <v>0.11</v>
      </c>
      <c r="H98" s="14">
        <f t="shared" si="35"/>
        <v>0</v>
      </c>
      <c r="I98" s="14">
        <f t="shared" si="35"/>
        <v>0.15</v>
      </c>
      <c r="J98" s="14">
        <f t="shared" si="35"/>
        <v>0.4</v>
      </c>
      <c r="K98" s="47">
        <f t="shared" si="35"/>
        <v>2E-3</v>
      </c>
      <c r="L98" s="8">
        <f t="shared" si="35"/>
        <v>2.9</v>
      </c>
      <c r="M98" s="8">
        <f t="shared" si="35"/>
        <v>6</v>
      </c>
      <c r="N98" s="8">
        <f t="shared" si="35"/>
        <v>0</v>
      </c>
      <c r="O98" s="8">
        <f t="shared" si="35"/>
        <v>2.75</v>
      </c>
      <c r="P98" s="11">
        <f t="shared" si="35"/>
        <v>3</v>
      </c>
      <c r="Q98" s="5">
        <f t="shared" si="37"/>
        <v>1.7</v>
      </c>
      <c r="R98" s="3">
        <f t="shared" si="39"/>
        <v>3.0999999999999996</v>
      </c>
      <c r="S98" s="3">
        <f t="shared" si="38"/>
        <v>4.5999999999999996</v>
      </c>
      <c r="T98" s="5">
        <f>K98*(D99-D98)*Comparisons!$B$20+T97</f>
        <v>3.5897203058843594</v>
      </c>
    </row>
    <row r="99" spans="1:20" x14ac:dyDescent="0.25">
      <c r="A99" s="21" t="s">
        <v>5</v>
      </c>
      <c r="B99" s="6">
        <f t="shared" si="36"/>
        <v>150</v>
      </c>
      <c r="C99" s="6">
        <f>B99/Comparisons!$H$12*100</f>
        <v>85.714285714285708</v>
      </c>
      <c r="D99" s="6">
        <f t="shared" si="34"/>
        <v>244.48601529421796</v>
      </c>
      <c r="E99" s="8">
        <f t="shared" si="35"/>
        <v>0.29511059472295603</v>
      </c>
      <c r="F99" s="8">
        <f t="shared" si="35"/>
        <v>14.130295809659806</v>
      </c>
      <c r="G99" s="9">
        <f t="shared" si="35"/>
        <v>0.11</v>
      </c>
      <c r="H99" s="14">
        <f t="shared" si="35"/>
        <v>0</v>
      </c>
      <c r="I99" s="14">
        <f t="shared" si="35"/>
        <v>0.15</v>
      </c>
      <c r="J99" s="14">
        <f t="shared" si="35"/>
        <v>0.4</v>
      </c>
      <c r="K99" s="47">
        <f t="shared" si="35"/>
        <v>2E-3</v>
      </c>
      <c r="L99" s="8">
        <f t="shared" si="35"/>
        <v>3</v>
      </c>
      <c r="M99" s="8">
        <f t="shared" si="35"/>
        <v>6.5</v>
      </c>
      <c r="N99" s="8">
        <f t="shared" si="35"/>
        <v>3.5</v>
      </c>
      <c r="O99" s="8">
        <f t="shared" si="35"/>
        <v>2.75</v>
      </c>
      <c r="P99" s="11">
        <f t="shared" si="35"/>
        <v>3</v>
      </c>
      <c r="Q99" s="5">
        <f t="shared" si="37"/>
        <v>1.7</v>
      </c>
      <c r="R99" s="3">
        <f t="shared" si="39"/>
        <v>3.2499999999999996</v>
      </c>
      <c r="S99" s="3">
        <f t="shared" si="38"/>
        <v>5</v>
      </c>
      <c r="T99" s="5">
        <f>K99*(D100-D99)*Comparisons!$B$20+T98</f>
        <v>4.2674323351246386</v>
      </c>
    </row>
    <row r="100" spans="1:20" x14ac:dyDescent="0.25">
      <c r="A100" s="21" t="s">
        <v>5</v>
      </c>
      <c r="B100" s="6">
        <f t="shared" si="36"/>
        <v>160</v>
      </c>
      <c r="C100" s="6">
        <f>B100/Comparisons!$H$12*100</f>
        <v>91.428571428571431</v>
      </c>
      <c r="D100" s="6">
        <f t="shared" si="34"/>
        <v>278.3716167562319</v>
      </c>
      <c r="E100" s="8">
        <f t="shared" si="35"/>
        <v>0.25073374395891568</v>
      </c>
      <c r="F100" s="8">
        <f t="shared" si="35"/>
        <v>16.463679498505787</v>
      </c>
      <c r="G100" s="9">
        <f t="shared" si="35"/>
        <v>0.11</v>
      </c>
      <c r="H100" s="14">
        <f t="shared" si="35"/>
        <v>0</v>
      </c>
      <c r="I100" s="14">
        <f t="shared" si="35"/>
        <v>0.15</v>
      </c>
      <c r="J100" s="14">
        <f t="shared" si="35"/>
        <v>0.4</v>
      </c>
      <c r="K100" s="47">
        <f t="shared" si="35"/>
        <v>2E-3</v>
      </c>
      <c r="L100" s="8">
        <f t="shared" si="35"/>
        <v>3.1</v>
      </c>
      <c r="M100" s="8">
        <f t="shared" si="35"/>
        <v>6.5</v>
      </c>
      <c r="N100" s="8">
        <f t="shared" si="35"/>
        <v>3.5</v>
      </c>
      <c r="O100" s="8">
        <f t="shared" si="35"/>
        <v>2.75</v>
      </c>
      <c r="P100" s="11">
        <f t="shared" si="35"/>
        <v>3</v>
      </c>
      <c r="Q100" s="5">
        <f t="shared" si="37"/>
        <v>1.7</v>
      </c>
      <c r="R100" s="3">
        <f t="shared" si="39"/>
        <v>3.3999999999999995</v>
      </c>
      <c r="S100" s="3">
        <f t="shared" si="38"/>
        <v>5.4</v>
      </c>
      <c r="T100" s="5">
        <f>K100*(D101-D100)*Comparisons!$B$20+T99</f>
        <v>5.0650912255561211</v>
      </c>
    </row>
    <row r="101" spans="1:20" x14ac:dyDescent="0.25">
      <c r="A101" s="21" t="s">
        <v>5</v>
      </c>
      <c r="B101" s="6">
        <f t="shared" si="36"/>
        <v>170</v>
      </c>
      <c r="C101" s="6">
        <f>B101/Comparisons!$H$12*100</f>
        <v>97.142857142857139</v>
      </c>
      <c r="D101" s="6">
        <f t="shared" si="34"/>
        <v>318.25456127780603</v>
      </c>
      <c r="E101" s="8">
        <f t="shared" si="35"/>
        <v>0.20997477820430568</v>
      </c>
      <c r="F101" s="8">
        <f t="shared" si="35"/>
        <v>19.268980944288639</v>
      </c>
      <c r="G101" s="9">
        <f t="shared" si="35"/>
        <v>0.11</v>
      </c>
      <c r="H101" s="14">
        <f t="shared" si="35"/>
        <v>0</v>
      </c>
      <c r="I101" s="14">
        <f t="shared" si="35"/>
        <v>0.15</v>
      </c>
      <c r="J101" s="14">
        <f t="shared" si="35"/>
        <v>0.4</v>
      </c>
      <c r="K101" s="47">
        <f t="shared" si="35"/>
        <v>2E-3</v>
      </c>
      <c r="L101" s="8">
        <f t="shared" si="35"/>
        <v>3.2</v>
      </c>
      <c r="M101" s="8">
        <f t="shared" si="35"/>
        <v>6</v>
      </c>
      <c r="N101" s="8">
        <f t="shared" si="35"/>
        <v>3.5</v>
      </c>
      <c r="O101" s="8">
        <f t="shared" si="35"/>
        <v>2.75</v>
      </c>
      <c r="P101" s="11">
        <f t="shared" si="35"/>
        <v>3</v>
      </c>
      <c r="Q101" s="5">
        <f t="shared" si="37"/>
        <v>1.7</v>
      </c>
      <c r="R101" s="3">
        <f t="shared" si="39"/>
        <v>3.5499999999999994</v>
      </c>
      <c r="S101" s="3">
        <f t="shared" si="38"/>
        <v>5.8000000000000007</v>
      </c>
      <c r="T101" s="5">
        <f>K101*(D102-D101)*Comparisons!$B$20+T100</f>
        <v>6.017586576237715</v>
      </c>
    </row>
    <row r="102" spans="1:20" x14ac:dyDescent="0.25">
      <c r="A102" s="21" t="s">
        <v>5</v>
      </c>
      <c r="B102" s="6">
        <f t="shared" si="36"/>
        <v>180</v>
      </c>
      <c r="C102" s="6">
        <f>B102/Comparisons!$H$12*100</f>
        <v>102.85714285714285</v>
      </c>
      <c r="D102" s="6">
        <f t="shared" si="34"/>
        <v>365.87932881188573</v>
      </c>
      <c r="E102" s="8">
        <f t="shared" si="35"/>
        <v>0</v>
      </c>
      <c r="F102" s="8">
        <f t="shared" si="35"/>
        <v>0</v>
      </c>
      <c r="G102" s="9">
        <f t="shared" si="35"/>
        <v>0.11</v>
      </c>
      <c r="H102" s="14">
        <f t="shared" si="35"/>
        <v>0</v>
      </c>
      <c r="I102" s="14">
        <f t="shared" si="35"/>
        <v>0.15</v>
      </c>
      <c r="J102" s="14">
        <f t="shared" si="35"/>
        <v>0.4</v>
      </c>
      <c r="K102" s="47">
        <f t="shared" si="35"/>
        <v>2E-3</v>
      </c>
      <c r="L102" s="8">
        <f t="shared" si="35"/>
        <v>3.3</v>
      </c>
      <c r="M102" s="8">
        <f t="shared" si="35"/>
        <v>6</v>
      </c>
      <c r="N102" s="8">
        <f t="shared" si="35"/>
        <v>3.5</v>
      </c>
      <c r="O102" s="8">
        <f t="shared" si="35"/>
        <v>2.75</v>
      </c>
      <c r="P102" s="11">
        <f t="shared" si="35"/>
        <v>3</v>
      </c>
      <c r="Q102" s="5">
        <f t="shared" si="37"/>
        <v>1.7</v>
      </c>
      <c r="R102" s="3">
        <f t="shared" si="39"/>
        <v>3.6999999999999993</v>
      </c>
      <c r="S102" s="3">
        <f t="shared" si="38"/>
        <v>6.2000000000000011</v>
      </c>
      <c r="T102" s="5" t="e">
        <f>K102*(D103-D102)*Comparisons!$B$20+T101</f>
        <v>#DIV/0!</v>
      </c>
    </row>
    <row r="103" spans="1:20" x14ac:dyDescent="0.25">
      <c r="A103" s="21" t="s">
        <v>5</v>
      </c>
      <c r="B103" s="6">
        <f t="shared" si="36"/>
        <v>190</v>
      </c>
      <c r="C103" s="6">
        <f>B103/Comparisons!$H$12*100</f>
        <v>108.57142857142857</v>
      </c>
      <c r="D103" s="6" t="e">
        <f t="shared" si="34"/>
        <v>#DIV/0!</v>
      </c>
      <c r="E103" s="8">
        <f t="shared" si="35"/>
        <v>0</v>
      </c>
      <c r="F103" s="8">
        <f t="shared" si="35"/>
        <v>0</v>
      </c>
      <c r="G103" s="9">
        <f t="shared" si="35"/>
        <v>0.11</v>
      </c>
      <c r="H103" s="14">
        <f t="shared" si="35"/>
        <v>0</v>
      </c>
      <c r="I103" s="14">
        <f t="shared" si="35"/>
        <v>0.15</v>
      </c>
      <c r="J103" s="14">
        <f t="shared" si="35"/>
        <v>0.4</v>
      </c>
      <c r="K103" s="47">
        <f t="shared" si="35"/>
        <v>2E-3</v>
      </c>
      <c r="L103" s="8">
        <f t="shared" si="35"/>
        <v>3.4</v>
      </c>
      <c r="M103" s="8">
        <f t="shared" si="35"/>
        <v>6</v>
      </c>
      <c r="N103" s="8">
        <f t="shared" si="35"/>
        <v>3.5</v>
      </c>
      <c r="O103" s="8">
        <f t="shared" si="35"/>
        <v>2.75</v>
      </c>
      <c r="P103" s="11">
        <f t="shared" si="35"/>
        <v>3</v>
      </c>
      <c r="Q103" s="5">
        <f t="shared" si="37"/>
        <v>1.7</v>
      </c>
      <c r="R103" s="3">
        <f t="shared" si="39"/>
        <v>3.8499999999999992</v>
      </c>
      <c r="S103" s="3">
        <f t="shared" si="38"/>
        <v>6.6000000000000014</v>
      </c>
      <c r="T103" s="5" t="e">
        <f>K103*(D104-D103)*Comparisons!$B$20+T102</f>
        <v>#DIV/0!</v>
      </c>
    </row>
    <row r="106" spans="1:20" x14ac:dyDescent="0.25">
      <c r="A106" s="21" t="s">
        <v>6</v>
      </c>
      <c r="B106" s="6">
        <f>Comparisons!$I$3</f>
        <v>50</v>
      </c>
      <c r="C106" s="6">
        <f>B106/Comparisons!$I$12*100</f>
        <v>28.571428571428569</v>
      </c>
      <c r="D106" s="6">
        <f>Comparisons!$I$4</f>
        <v>65</v>
      </c>
      <c r="E106" s="8">
        <f>E4</f>
        <v>0.7995812722283262</v>
      </c>
      <c r="F106" s="8">
        <f t="shared" ref="F106:P106" si="40">F4</f>
        <v>2.9890645053996687</v>
      </c>
      <c r="G106" s="9">
        <f t="shared" si="40"/>
        <v>0.115</v>
      </c>
      <c r="H106" s="14">
        <f t="shared" si="40"/>
        <v>0.85</v>
      </c>
      <c r="I106" s="14">
        <f t="shared" si="40"/>
        <v>0.3</v>
      </c>
      <c r="J106" s="14">
        <f t="shared" si="40"/>
        <v>1</v>
      </c>
      <c r="K106" s="47">
        <f t="shared" si="40"/>
        <v>2E-3</v>
      </c>
      <c r="L106" s="8">
        <f t="shared" si="40"/>
        <v>2</v>
      </c>
      <c r="M106" s="8">
        <f t="shared" si="40"/>
        <v>4</v>
      </c>
      <c r="N106" s="8">
        <f t="shared" si="40"/>
        <v>0</v>
      </c>
      <c r="O106" s="8">
        <f t="shared" si="40"/>
        <v>2</v>
      </c>
      <c r="P106" s="11">
        <f t="shared" si="40"/>
        <v>5</v>
      </c>
      <c r="Q106" s="5">
        <f>H106</f>
        <v>0.85</v>
      </c>
      <c r="R106" s="3">
        <f>I106</f>
        <v>0.3</v>
      </c>
      <c r="S106" s="3">
        <f>J106</f>
        <v>1</v>
      </c>
      <c r="T106" s="5">
        <f>K106*(D107-D106)*Comparisons!$I$20</f>
        <v>0.25013092095394712</v>
      </c>
    </row>
    <row r="107" spans="1:20" x14ac:dyDescent="0.25">
      <c r="A107" s="21" t="s">
        <v>6</v>
      </c>
      <c r="B107" s="6">
        <f>B106+10</f>
        <v>60</v>
      </c>
      <c r="C107" s="6">
        <f>B107/Comparisons!$I$12*100</f>
        <v>34.285714285714285</v>
      </c>
      <c r="D107" s="6">
        <f t="shared" ref="D107:D120" si="41">D106+(B107-B106)/E106</f>
        <v>77.506546047697356</v>
      </c>
      <c r="E107" s="8">
        <f t="shared" ref="E107:P120" si="42">E5</f>
        <v>0.80548945537627681</v>
      </c>
      <c r="F107" s="8">
        <f t="shared" si="42"/>
        <v>3.4115902842158219</v>
      </c>
      <c r="G107" s="9">
        <f t="shared" si="42"/>
        <v>0.115</v>
      </c>
      <c r="H107" s="14">
        <f t="shared" si="42"/>
        <v>0</v>
      </c>
      <c r="I107" s="14">
        <f t="shared" si="42"/>
        <v>0.3</v>
      </c>
      <c r="J107" s="14">
        <f t="shared" si="42"/>
        <v>0.4</v>
      </c>
      <c r="K107" s="47">
        <f t="shared" si="42"/>
        <v>2E-3</v>
      </c>
      <c r="L107" s="8">
        <f t="shared" si="42"/>
        <v>2.1</v>
      </c>
      <c r="M107" s="8">
        <f t="shared" si="42"/>
        <v>4</v>
      </c>
      <c r="N107" s="8">
        <f t="shared" si="42"/>
        <v>0</v>
      </c>
      <c r="O107" s="8">
        <f t="shared" si="42"/>
        <v>2</v>
      </c>
      <c r="P107" s="11">
        <f t="shared" si="42"/>
        <v>5</v>
      </c>
      <c r="Q107" s="5">
        <f>H107+Q106</f>
        <v>0.85</v>
      </c>
      <c r="R107" s="3">
        <f>I107+R106</f>
        <v>0.6</v>
      </c>
      <c r="S107" s="3">
        <f>J107+S106</f>
        <v>1.4</v>
      </c>
      <c r="T107" s="5">
        <f>K107*(D108-D107)*Comparisons!$B$20+T106</f>
        <v>0.49842715706863572</v>
      </c>
    </row>
    <row r="108" spans="1:20" x14ac:dyDescent="0.25">
      <c r="A108" s="21" t="s">
        <v>6</v>
      </c>
      <c r="B108" s="6">
        <f t="shared" ref="B108:B120" si="43">B107+10</f>
        <v>70</v>
      </c>
      <c r="C108" s="6">
        <f>B108/Comparisons!$I$12*100</f>
        <v>40</v>
      </c>
      <c r="D108" s="6">
        <f t="shared" si="41"/>
        <v>89.921357853431786</v>
      </c>
      <c r="E108" s="8">
        <f t="shared" si="42"/>
        <v>0.77446414795503105</v>
      </c>
      <c r="F108" s="8">
        <f t="shared" si="42"/>
        <v>3.95886627947305</v>
      </c>
      <c r="G108" s="9">
        <f t="shared" si="42"/>
        <v>0.115</v>
      </c>
      <c r="H108" s="14">
        <f t="shared" si="42"/>
        <v>0</v>
      </c>
      <c r="I108" s="14">
        <f t="shared" si="42"/>
        <v>0.2</v>
      </c>
      <c r="J108" s="14">
        <f t="shared" si="42"/>
        <v>0.4</v>
      </c>
      <c r="K108" s="47">
        <f t="shared" si="42"/>
        <v>2E-3</v>
      </c>
      <c r="L108" s="8">
        <f t="shared" si="42"/>
        <v>2.2000000000000002</v>
      </c>
      <c r="M108" s="8">
        <f t="shared" si="42"/>
        <v>4.5</v>
      </c>
      <c r="N108" s="8">
        <f t="shared" si="42"/>
        <v>0</v>
      </c>
      <c r="O108" s="8">
        <f t="shared" si="42"/>
        <v>2</v>
      </c>
      <c r="P108" s="11">
        <f t="shared" si="42"/>
        <v>5</v>
      </c>
      <c r="Q108" s="5">
        <f t="shared" ref="Q108:Q120" si="44">H108+Q107</f>
        <v>0.85</v>
      </c>
      <c r="R108" s="3">
        <v>2</v>
      </c>
      <c r="S108" s="3">
        <f t="shared" ref="S108:S120" si="45">J108+S107</f>
        <v>1.7999999999999998</v>
      </c>
      <c r="T108" s="5">
        <f>K108*(D109-D108)*Comparisons!$B$20+T107</f>
        <v>0.75667022813667562</v>
      </c>
    </row>
    <row r="109" spans="1:20" x14ac:dyDescent="0.25">
      <c r="A109" s="21" t="s">
        <v>6</v>
      </c>
      <c r="B109" s="6">
        <f t="shared" si="43"/>
        <v>80</v>
      </c>
      <c r="C109" s="6">
        <f>B109/Comparisons!$I$12*100</f>
        <v>45.714285714285715</v>
      </c>
      <c r="D109" s="6">
        <f t="shared" si="41"/>
        <v>102.83351140683378</v>
      </c>
      <c r="E109" s="8">
        <f t="shared" si="42"/>
        <v>0.72062550635879374</v>
      </c>
      <c r="F109" s="8">
        <f t="shared" si="42"/>
        <v>4.6404130446293825</v>
      </c>
      <c r="G109" s="9">
        <f t="shared" si="42"/>
        <v>0.115</v>
      </c>
      <c r="H109" s="14">
        <f t="shared" si="42"/>
        <v>0</v>
      </c>
      <c r="I109" s="14">
        <f t="shared" si="42"/>
        <v>0.2</v>
      </c>
      <c r="J109" s="14">
        <f t="shared" si="42"/>
        <v>0.4</v>
      </c>
      <c r="K109" s="47">
        <f t="shared" si="42"/>
        <v>2E-3</v>
      </c>
      <c r="L109" s="8">
        <f t="shared" si="42"/>
        <v>2.2999999999999998</v>
      </c>
      <c r="M109" s="8">
        <f t="shared" si="42"/>
        <v>4.5</v>
      </c>
      <c r="N109" s="8">
        <f t="shared" si="42"/>
        <v>0</v>
      </c>
      <c r="O109" s="8">
        <f t="shared" si="42"/>
        <v>2</v>
      </c>
      <c r="P109" s="11">
        <f t="shared" si="42"/>
        <v>5</v>
      </c>
      <c r="Q109" s="5">
        <f t="shared" si="44"/>
        <v>0.85</v>
      </c>
      <c r="R109" s="3">
        <f t="shared" ref="R109:R120" si="46">I109+R108</f>
        <v>2.2000000000000002</v>
      </c>
      <c r="S109" s="3">
        <f t="shared" si="45"/>
        <v>2.1999999999999997</v>
      </c>
      <c r="T109" s="5">
        <f>K109*(D110-D109)*Comparisons!$B$20+T108</f>
        <v>1.0342068934853228</v>
      </c>
    </row>
    <row r="110" spans="1:20" x14ac:dyDescent="0.25">
      <c r="A110" s="21" t="s">
        <v>6</v>
      </c>
      <c r="B110" s="6">
        <f t="shared" si="43"/>
        <v>90</v>
      </c>
      <c r="C110" s="6">
        <f>B110/Comparisons!$I$12*100</f>
        <v>51.428571428571423</v>
      </c>
      <c r="D110" s="6">
        <f t="shared" si="41"/>
        <v>116.71034467426614</v>
      </c>
      <c r="E110" s="8">
        <f t="shared" si="42"/>
        <v>0.65537759149894059</v>
      </c>
      <c r="F110" s="8">
        <f t="shared" si="42"/>
        <v>5.4655515331359776</v>
      </c>
      <c r="G110" s="9">
        <f t="shared" si="42"/>
        <v>0.115</v>
      </c>
      <c r="H110" s="14">
        <f t="shared" si="42"/>
        <v>0</v>
      </c>
      <c r="I110" s="14">
        <f t="shared" si="42"/>
        <v>0.15</v>
      </c>
      <c r="J110" s="14">
        <f t="shared" si="42"/>
        <v>0.4</v>
      </c>
      <c r="K110" s="47">
        <f t="shared" si="42"/>
        <v>2E-3</v>
      </c>
      <c r="L110" s="8">
        <f t="shared" si="42"/>
        <v>2.4</v>
      </c>
      <c r="M110" s="8">
        <f t="shared" si="42"/>
        <v>5</v>
      </c>
      <c r="N110" s="8">
        <f t="shared" si="42"/>
        <v>0</v>
      </c>
      <c r="O110" s="8">
        <f t="shared" si="42"/>
        <v>2</v>
      </c>
      <c r="P110" s="11">
        <f t="shared" si="42"/>
        <v>4</v>
      </c>
      <c r="Q110" s="5">
        <f t="shared" si="44"/>
        <v>0.85</v>
      </c>
      <c r="R110" s="3">
        <f t="shared" si="46"/>
        <v>2.35</v>
      </c>
      <c r="S110" s="3">
        <f t="shared" si="45"/>
        <v>2.5999999999999996</v>
      </c>
      <c r="T110" s="5">
        <f>K110*(D111-D110)*Comparisons!$B$20+T109</f>
        <v>1.33937448327516</v>
      </c>
    </row>
    <row r="111" spans="1:20" x14ac:dyDescent="0.25">
      <c r="A111" s="21" t="s">
        <v>6</v>
      </c>
      <c r="B111" s="6">
        <f t="shared" si="43"/>
        <v>100</v>
      </c>
      <c r="C111" s="6">
        <f>B111/Comparisons!$I$12*100</f>
        <v>57.142857142857139</v>
      </c>
      <c r="D111" s="6">
        <f t="shared" si="41"/>
        <v>131.968724163758</v>
      </c>
      <c r="E111" s="8">
        <f t="shared" si="42"/>
        <v>0.58663869534177293</v>
      </c>
      <c r="F111" s="8">
        <f t="shared" si="42"/>
        <v>6.4434890333952319</v>
      </c>
      <c r="G111" s="9">
        <f t="shared" si="42"/>
        <v>0.11</v>
      </c>
      <c r="H111" s="14">
        <f t="shared" si="42"/>
        <v>0</v>
      </c>
      <c r="I111" s="14">
        <f t="shared" si="42"/>
        <v>0.15</v>
      </c>
      <c r="J111" s="14">
        <f t="shared" si="42"/>
        <v>0.4</v>
      </c>
      <c r="K111" s="47">
        <f t="shared" si="42"/>
        <v>2E-3</v>
      </c>
      <c r="L111" s="8">
        <f t="shared" si="42"/>
        <v>2.5</v>
      </c>
      <c r="M111" s="8">
        <f t="shared" si="42"/>
        <v>5</v>
      </c>
      <c r="N111" s="8">
        <f t="shared" si="42"/>
        <v>0</v>
      </c>
      <c r="O111" s="8">
        <f t="shared" si="42"/>
        <v>2</v>
      </c>
      <c r="P111" s="11">
        <f t="shared" si="42"/>
        <v>4</v>
      </c>
      <c r="Q111" s="5">
        <f t="shared" si="44"/>
        <v>0.85</v>
      </c>
      <c r="R111" s="3">
        <f t="shared" si="46"/>
        <v>2.5</v>
      </c>
      <c r="S111" s="3">
        <f t="shared" si="45"/>
        <v>2.9999999999999996</v>
      </c>
      <c r="T111" s="5">
        <f>K111*(D112-D111)*Comparisons!$B$20+T110</f>
        <v>1.6802998289574476</v>
      </c>
    </row>
    <row r="112" spans="1:20" x14ac:dyDescent="0.25">
      <c r="A112" s="21" t="s">
        <v>6</v>
      </c>
      <c r="B112" s="6">
        <f t="shared" si="43"/>
        <v>110</v>
      </c>
      <c r="C112" s="6">
        <f>B112/Comparisons!$I$12*100</f>
        <v>62.857142857142854</v>
      </c>
      <c r="D112" s="6">
        <f t="shared" si="41"/>
        <v>149.01499144787238</v>
      </c>
      <c r="E112" s="8">
        <f t="shared" si="42"/>
        <v>0.51923926932535602</v>
      </c>
      <c r="F112" s="8">
        <f t="shared" si="42"/>
        <v>7.5841721392078352</v>
      </c>
      <c r="G112" s="9">
        <f t="shared" si="42"/>
        <v>0.11</v>
      </c>
      <c r="H112" s="14">
        <f t="shared" si="42"/>
        <v>0.85</v>
      </c>
      <c r="I112" s="14">
        <f t="shared" si="42"/>
        <v>0.15</v>
      </c>
      <c r="J112" s="14">
        <f t="shared" si="42"/>
        <v>0.4</v>
      </c>
      <c r="K112" s="47">
        <f t="shared" si="42"/>
        <v>2E-3</v>
      </c>
      <c r="L112" s="8">
        <f t="shared" si="42"/>
        <v>2.6</v>
      </c>
      <c r="M112" s="8">
        <f t="shared" si="42"/>
        <v>5.5</v>
      </c>
      <c r="N112" s="8">
        <f t="shared" si="42"/>
        <v>0</v>
      </c>
      <c r="O112" s="8">
        <f t="shared" si="42"/>
        <v>2</v>
      </c>
      <c r="P112" s="11">
        <f t="shared" si="42"/>
        <v>4</v>
      </c>
      <c r="Q112" s="5">
        <f t="shared" si="44"/>
        <v>1.7</v>
      </c>
      <c r="R112" s="3">
        <f t="shared" si="46"/>
        <v>2.65</v>
      </c>
      <c r="S112" s="3">
        <f t="shared" si="45"/>
        <v>3.3999999999999995</v>
      </c>
      <c r="T112" s="5">
        <f>K112*(D113-D112)*Comparisons!$B$20+T111</f>
        <v>2.0654787085515478</v>
      </c>
    </row>
    <row r="113" spans="1:20" x14ac:dyDescent="0.25">
      <c r="A113" s="21" t="s">
        <v>6</v>
      </c>
      <c r="B113" s="6">
        <f t="shared" si="43"/>
        <v>120</v>
      </c>
      <c r="C113" s="6">
        <f>B113/Comparisons!$I$12*100</f>
        <v>68.571428571428569</v>
      </c>
      <c r="D113" s="6">
        <f t="shared" si="41"/>
        <v>168.27393542757738</v>
      </c>
      <c r="E113" s="8">
        <f t="shared" si="42"/>
        <v>0.45573186334741117</v>
      </c>
      <c r="F113" s="8">
        <f t="shared" si="42"/>
        <v>8.8999701934557311</v>
      </c>
      <c r="G113" s="9">
        <f t="shared" si="42"/>
        <v>0.11</v>
      </c>
      <c r="H113" s="14">
        <f t="shared" si="42"/>
        <v>0</v>
      </c>
      <c r="I113" s="14">
        <f t="shared" si="42"/>
        <v>0.15</v>
      </c>
      <c r="J113" s="14">
        <f t="shared" si="42"/>
        <v>0.4</v>
      </c>
      <c r="K113" s="47">
        <f t="shared" si="42"/>
        <v>2E-3</v>
      </c>
      <c r="L113" s="8">
        <f t="shared" si="42"/>
        <v>2.7</v>
      </c>
      <c r="M113" s="8">
        <f t="shared" si="42"/>
        <v>5.5</v>
      </c>
      <c r="N113" s="8">
        <f t="shared" si="42"/>
        <v>0</v>
      </c>
      <c r="O113" s="8">
        <f t="shared" si="42"/>
        <v>2</v>
      </c>
      <c r="P113" s="11">
        <f t="shared" si="42"/>
        <v>4</v>
      </c>
      <c r="Q113" s="5">
        <f t="shared" si="44"/>
        <v>1.7</v>
      </c>
      <c r="R113" s="3">
        <f t="shared" si="46"/>
        <v>2.8</v>
      </c>
      <c r="S113" s="3">
        <f t="shared" si="45"/>
        <v>3.7999999999999994</v>
      </c>
      <c r="T113" s="5">
        <f>K113*(D114-D113)*Comparisons!$B$20+T112</f>
        <v>2.5043332545799371</v>
      </c>
    </row>
    <row r="114" spans="1:20" x14ac:dyDescent="0.25">
      <c r="A114" s="21" t="s">
        <v>6</v>
      </c>
      <c r="B114" s="6">
        <f t="shared" si="43"/>
        <v>130</v>
      </c>
      <c r="C114" s="6">
        <f>B114/Comparisons!$I$12*100</f>
        <v>74.285714285714292</v>
      </c>
      <c r="D114" s="6">
        <f t="shared" si="41"/>
        <v>190.21666272899685</v>
      </c>
      <c r="E114" s="8">
        <f t="shared" si="42"/>
        <v>0.39717641305340173</v>
      </c>
      <c r="F114" s="8">
        <f t="shared" si="42"/>
        <v>10.408473071748519</v>
      </c>
      <c r="G114" s="9">
        <f t="shared" si="42"/>
        <v>0.11</v>
      </c>
      <c r="H114" s="14">
        <f t="shared" si="42"/>
        <v>0</v>
      </c>
      <c r="I114" s="14">
        <f t="shared" si="42"/>
        <v>0.15</v>
      </c>
      <c r="J114" s="14">
        <f t="shared" si="42"/>
        <v>0.4</v>
      </c>
      <c r="K114" s="47">
        <f t="shared" si="42"/>
        <v>2E-3</v>
      </c>
      <c r="L114" s="8">
        <f t="shared" si="42"/>
        <v>2.8</v>
      </c>
      <c r="M114" s="8">
        <f t="shared" si="42"/>
        <v>6</v>
      </c>
      <c r="N114" s="8">
        <f t="shared" si="42"/>
        <v>0</v>
      </c>
      <c r="O114" s="8">
        <f t="shared" si="42"/>
        <v>2</v>
      </c>
      <c r="P114" s="11">
        <f t="shared" si="42"/>
        <v>4</v>
      </c>
      <c r="Q114" s="5">
        <f t="shared" si="44"/>
        <v>1.7</v>
      </c>
      <c r="R114" s="3">
        <f t="shared" si="46"/>
        <v>2.9499999999999997</v>
      </c>
      <c r="S114" s="3">
        <f t="shared" si="45"/>
        <v>4.1999999999999993</v>
      </c>
      <c r="T114" s="5">
        <f>K114*(D115-D114)*Comparisons!$B$20+T113</f>
        <v>3.0078878298943312</v>
      </c>
    </row>
    <row r="115" spans="1:20" x14ac:dyDescent="0.25">
      <c r="A115" s="21" t="s">
        <v>6</v>
      </c>
      <c r="B115" s="6">
        <f t="shared" si="43"/>
        <v>140</v>
      </c>
      <c r="C115" s="6">
        <f>B115/Comparisons!$I$12*100</f>
        <v>80</v>
      </c>
      <c r="D115" s="6">
        <f t="shared" si="41"/>
        <v>215.39439149471656</v>
      </c>
      <c r="E115" s="8">
        <f t="shared" si="42"/>
        <v>0.34374155492040259</v>
      </c>
      <c r="F115" s="8">
        <f t="shared" si="42"/>
        <v>12.137025449151981</v>
      </c>
      <c r="G115" s="9">
        <f t="shared" si="42"/>
        <v>0.11</v>
      </c>
      <c r="H115" s="14">
        <f t="shared" si="42"/>
        <v>0</v>
      </c>
      <c r="I115" s="14">
        <f t="shared" si="42"/>
        <v>0.15</v>
      </c>
      <c r="J115" s="14">
        <f t="shared" si="42"/>
        <v>0.4</v>
      </c>
      <c r="K115" s="47">
        <f t="shared" si="42"/>
        <v>2E-3</v>
      </c>
      <c r="L115" s="8">
        <f t="shared" si="42"/>
        <v>2.9</v>
      </c>
      <c r="M115" s="8">
        <f t="shared" si="42"/>
        <v>6</v>
      </c>
      <c r="N115" s="8">
        <f t="shared" si="42"/>
        <v>0</v>
      </c>
      <c r="O115" s="8">
        <f t="shared" si="42"/>
        <v>2.75</v>
      </c>
      <c r="P115" s="11">
        <f t="shared" si="42"/>
        <v>3</v>
      </c>
      <c r="Q115" s="5">
        <f t="shared" si="44"/>
        <v>1.7</v>
      </c>
      <c r="R115" s="3">
        <f t="shared" si="46"/>
        <v>3.0999999999999996</v>
      </c>
      <c r="S115" s="3">
        <f t="shared" si="45"/>
        <v>4.5999999999999996</v>
      </c>
      <c r="T115" s="5">
        <f>K115*(D116-D115)*Comparisons!$B$20+T114</f>
        <v>3.5897203058843594</v>
      </c>
    </row>
    <row r="116" spans="1:20" x14ac:dyDescent="0.25">
      <c r="A116" s="21" t="s">
        <v>6</v>
      </c>
      <c r="B116" s="6">
        <f t="shared" si="43"/>
        <v>150</v>
      </c>
      <c r="C116" s="6">
        <f>B116/Comparisons!$I$12*100</f>
        <v>85.714285714285708</v>
      </c>
      <c r="D116" s="6">
        <f t="shared" si="41"/>
        <v>244.48601529421796</v>
      </c>
      <c r="E116" s="8">
        <f t="shared" si="42"/>
        <v>0.29511059472295603</v>
      </c>
      <c r="F116" s="8">
        <f t="shared" si="42"/>
        <v>14.130295809659806</v>
      </c>
      <c r="G116" s="9">
        <f t="shared" si="42"/>
        <v>0.11</v>
      </c>
      <c r="H116" s="14">
        <f t="shared" si="42"/>
        <v>0</v>
      </c>
      <c r="I116" s="14">
        <f t="shared" si="42"/>
        <v>0.15</v>
      </c>
      <c r="J116" s="14">
        <f t="shared" si="42"/>
        <v>0.4</v>
      </c>
      <c r="K116" s="47">
        <f t="shared" si="42"/>
        <v>2E-3</v>
      </c>
      <c r="L116" s="8">
        <f t="shared" si="42"/>
        <v>3</v>
      </c>
      <c r="M116" s="8">
        <f t="shared" si="42"/>
        <v>6.5</v>
      </c>
      <c r="N116" s="8">
        <f t="shared" si="42"/>
        <v>3.5</v>
      </c>
      <c r="O116" s="8">
        <f t="shared" si="42"/>
        <v>2.75</v>
      </c>
      <c r="P116" s="11">
        <f t="shared" si="42"/>
        <v>3</v>
      </c>
      <c r="Q116" s="5">
        <f t="shared" si="44"/>
        <v>1.7</v>
      </c>
      <c r="R116" s="3">
        <f t="shared" si="46"/>
        <v>3.2499999999999996</v>
      </c>
      <c r="S116" s="3">
        <f t="shared" si="45"/>
        <v>5</v>
      </c>
      <c r="T116" s="5">
        <f>K116*(D117-D116)*Comparisons!$B$20+T115</f>
        <v>4.2674323351246386</v>
      </c>
    </row>
    <row r="117" spans="1:20" x14ac:dyDescent="0.25">
      <c r="A117" s="21" t="s">
        <v>6</v>
      </c>
      <c r="B117" s="6">
        <f t="shared" si="43"/>
        <v>160</v>
      </c>
      <c r="C117" s="6">
        <f>B117/Comparisons!$I$12*100</f>
        <v>91.428571428571431</v>
      </c>
      <c r="D117" s="6">
        <f t="shared" si="41"/>
        <v>278.3716167562319</v>
      </c>
      <c r="E117" s="8">
        <f t="shared" si="42"/>
        <v>0.25073374395891568</v>
      </c>
      <c r="F117" s="8">
        <f t="shared" si="42"/>
        <v>16.463679498505787</v>
      </c>
      <c r="G117" s="9">
        <f t="shared" si="42"/>
        <v>0.11</v>
      </c>
      <c r="H117" s="14">
        <f t="shared" si="42"/>
        <v>0</v>
      </c>
      <c r="I117" s="14">
        <f t="shared" si="42"/>
        <v>0.15</v>
      </c>
      <c r="J117" s="14">
        <f t="shared" si="42"/>
        <v>0.4</v>
      </c>
      <c r="K117" s="47">
        <f t="shared" si="42"/>
        <v>2E-3</v>
      </c>
      <c r="L117" s="8">
        <f t="shared" si="42"/>
        <v>3.1</v>
      </c>
      <c r="M117" s="8">
        <f t="shared" si="42"/>
        <v>6.5</v>
      </c>
      <c r="N117" s="8">
        <f t="shared" si="42"/>
        <v>3.5</v>
      </c>
      <c r="O117" s="8">
        <f t="shared" si="42"/>
        <v>2.75</v>
      </c>
      <c r="P117" s="11">
        <f t="shared" si="42"/>
        <v>3</v>
      </c>
      <c r="Q117" s="5">
        <f t="shared" si="44"/>
        <v>1.7</v>
      </c>
      <c r="R117" s="3">
        <f t="shared" si="46"/>
        <v>3.3999999999999995</v>
      </c>
      <c r="S117" s="3">
        <f t="shared" si="45"/>
        <v>5.4</v>
      </c>
      <c r="T117" s="5">
        <f>K117*(D118-D117)*Comparisons!$B$20+T116</f>
        <v>5.0650912255561211</v>
      </c>
    </row>
    <row r="118" spans="1:20" x14ac:dyDescent="0.25">
      <c r="A118" s="21" t="s">
        <v>6</v>
      </c>
      <c r="B118" s="6">
        <f t="shared" si="43"/>
        <v>170</v>
      </c>
      <c r="C118" s="6">
        <f>B118/Comparisons!$I$12*100</f>
        <v>97.142857142857139</v>
      </c>
      <c r="D118" s="6">
        <f t="shared" si="41"/>
        <v>318.25456127780603</v>
      </c>
      <c r="E118" s="8">
        <f t="shared" si="42"/>
        <v>0.20997477820430568</v>
      </c>
      <c r="F118" s="8">
        <f t="shared" si="42"/>
        <v>19.268980944288639</v>
      </c>
      <c r="G118" s="9">
        <f t="shared" si="42"/>
        <v>0.11</v>
      </c>
      <c r="H118" s="14">
        <f t="shared" si="42"/>
        <v>0</v>
      </c>
      <c r="I118" s="14">
        <f t="shared" si="42"/>
        <v>0.15</v>
      </c>
      <c r="J118" s="14">
        <f t="shared" si="42"/>
        <v>0.4</v>
      </c>
      <c r="K118" s="47">
        <f t="shared" si="42"/>
        <v>2E-3</v>
      </c>
      <c r="L118" s="8">
        <f t="shared" si="42"/>
        <v>3.2</v>
      </c>
      <c r="M118" s="8">
        <f t="shared" si="42"/>
        <v>6</v>
      </c>
      <c r="N118" s="8">
        <f t="shared" si="42"/>
        <v>3.5</v>
      </c>
      <c r="O118" s="8">
        <f t="shared" si="42"/>
        <v>2.75</v>
      </c>
      <c r="P118" s="11">
        <f t="shared" si="42"/>
        <v>3</v>
      </c>
      <c r="Q118" s="5">
        <f t="shared" si="44"/>
        <v>1.7</v>
      </c>
      <c r="R118" s="3">
        <f t="shared" si="46"/>
        <v>3.5499999999999994</v>
      </c>
      <c r="S118" s="3">
        <f t="shared" si="45"/>
        <v>5.8000000000000007</v>
      </c>
      <c r="T118" s="5">
        <f>K118*(D119-D118)*Comparisons!$B$20+T117</f>
        <v>6.017586576237715</v>
      </c>
    </row>
    <row r="119" spans="1:20" x14ac:dyDescent="0.25">
      <c r="A119" s="21" t="s">
        <v>6</v>
      </c>
      <c r="B119" s="6">
        <f t="shared" si="43"/>
        <v>180</v>
      </c>
      <c r="C119" s="6">
        <f>B119/Comparisons!$I$12*100</f>
        <v>102.85714285714285</v>
      </c>
      <c r="D119" s="6">
        <f t="shared" si="41"/>
        <v>365.87932881188573</v>
      </c>
      <c r="E119" s="8">
        <f t="shared" si="42"/>
        <v>0</v>
      </c>
      <c r="F119" s="8">
        <f t="shared" si="42"/>
        <v>0</v>
      </c>
      <c r="G119" s="9">
        <f t="shared" si="42"/>
        <v>0.11</v>
      </c>
      <c r="H119" s="14">
        <f t="shared" si="42"/>
        <v>0</v>
      </c>
      <c r="I119" s="14">
        <f t="shared" si="42"/>
        <v>0.15</v>
      </c>
      <c r="J119" s="14">
        <f t="shared" si="42"/>
        <v>0.4</v>
      </c>
      <c r="K119" s="47">
        <f t="shared" si="42"/>
        <v>2E-3</v>
      </c>
      <c r="L119" s="8">
        <f t="shared" si="42"/>
        <v>3.3</v>
      </c>
      <c r="M119" s="8">
        <f t="shared" si="42"/>
        <v>6</v>
      </c>
      <c r="N119" s="8">
        <f t="shared" si="42"/>
        <v>3.5</v>
      </c>
      <c r="O119" s="8">
        <f t="shared" si="42"/>
        <v>2.75</v>
      </c>
      <c r="P119" s="11">
        <f t="shared" si="42"/>
        <v>3</v>
      </c>
      <c r="Q119" s="5">
        <f t="shared" si="44"/>
        <v>1.7</v>
      </c>
      <c r="R119" s="3">
        <f t="shared" si="46"/>
        <v>3.6999999999999993</v>
      </c>
      <c r="S119" s="3">
        <f t="shared" si="45"/>
        <v>6.2000000000000011</v>
      </c>
      <c r="T119" s="5" t="e">
        <f>K119*(D120-D119)*Comparisons!$B$20+T118</f>
        <v>#DIV/0!</v>
      </c>
    </row>
    <row r="120" spans="1:20" x14ac:dyDescent="0.25">
      <c r="A120" s="21" t="s">
        <v>6</v>
      </c>
      <c r="B120" s="6">
        <f t="shared" si="43"/>
        <v>190</v>
      </c>
      <c r="C120" s="6">
        <f>B120/Comparisons!$I$12*100</f>
        <v>108.57142857142857</v>
      </c>
      <c r="D120" s="6" t="e">
        <f t="shared" si="41"/>
        <v>#DIV/0!</v>
      </c>
      <c r="E120" s="8">
        <f t="shared" si="42"/>
        <v>0</v>
      </c>
      <c r="F120" s="8">
        <f t="shared" si="42"/>
        <v>0</v>
      </c>
      <c r="G120" s="9">
        <f t="shared" si="42"/>
        <v>0.11</v>
      </c>
      <c r="H120" s="14">
        <f t="shared" si="42"/>
        <v>0</v>
      </c>
      <c r="I120" s="14">
        <f t="shared" si="42"/>
        <v>0.15</v>
      </c>
      <c r="J120" s="14">
        <f t="shared" si="42"/>
        <v>0.4</v>
      </c>
      <c r="K120" s="47">
        <f t="shared" si="42"/>
        <v>2E-3</v>
      </c>
      <c r="L120" s="8">
        <f t="shared" si="42"/>
        <v>3.4</v>
      </c>
      <c r="M120" s="8">
        <f t="shared" si="42"/>
        <v>6</v>
      </c>
      <c r="N120" s="8">
        <f t="shared" si="42"/>
        <v>3.5</v>
      </c>
      <c r="O120" s="8">
        <f t="shared" si="42"/>
        <v>2.75</v>
      </c>
      <c r="P120" s="11">
        <f t="shared" si="42"/>
        <v>3</v>
      </c>
      <c r="Q120" s="5">
        <f t="shared" si="44"/>
        <v>1.7</v>
      </c>
      <c r="R120" s="3">
        <f t="shared" si="46"/>
        <v>3.8499999999999992</v>
      </c>
      <c r="S120" s="3">
        <f t="shared" si="45"/>
        <v>6.6000000000000014</v>
      </c>
      <c r="T120" s="5" t="e">
        <f>K120*(D121-D120)*Comparisons!$B$20+T119</f>
        <v>#DIV/0!</v>
      </c>
    </row>
    <row r="123" spans="1:20" x14ac:dyDescent="0.25">
      <c r="A123" s="21" t="s">
        <v>7</v>
      </c>
      <c r="B123" s="6">
        <f>Comparisons!$J$3</f>
        <v>50</v>
      </c>
      <c r="C123" s="6">
        <f>B123/Comparisons!$J$12*100</f>
        <v>28.571428571428569</v>
      </c>
      <c r="D123" s="6">
        <f>Comparisons!$J$4</f>
        <v>65</v>
      </c>
      <c r="E123" s="8">
        <f>E4</f>
        <v>0.7995812722283262</v>
      </c>
      <c r="F123" s="8">
        <f t="shared" ref="F123:P123" si="47">F4</f>
        <v>2.9890645053996687</v>
      </c>
      <c r="G123" s="9">
        <f t="shared" si="47"/>
        <v>0.115</v>
      </c>
      <c r="H123" s="14">
        <f t="shared" si="47"/>
        <v>0.85</v>
      </c>
      <c r="I123" s="14">
        <f t="shared" si="47"/>
        <v>0.3</v>
      </c>
      <c r="J123" s="14">
        <f t="shared" si="47"/>
        <v>1</v>
      </c>
      <c r="K123" s="47">
        <f t="shared" si="47"/>
        <v>2E-3</v>
      </c>
      <c r="L123" s="8">
        <f t="shared" si="47"/>
        <v>2</v>
      </c>
      <c r="M123" s="8">
        <f t="shared" si="47"/>
        <v>4</v>
      </c>
      <c r="N123" s="8">
        <f t="shared" si="47"/>
        <v>0</v>
      </c>
      <c r="O123" s="8">
        <f t="shared" si="47"/>
        <v>2</v>
      </c>
      <c r="P123" s="11">
        <f t="shared" si="47"/>
        <v>5</v>
      </c>
      <c r="Q123" s="5">
        <f>H123</f>
        <v>0.85</v>
      </c>
      <c r="R123" s="3">
        <f>I123</f>
        <v>0.3</v>
      </c>
      <c r="S123" s="3">
        <f>J123</f>
        <v>1</v>
      </c>
      <c r="T123" s="5">
        <f>K123*(D124-D123)*Comparisons!$J$20</f>
        <v>0.25013092095394712</v>
      </c>
    </row>
    <row r="124" spans="1:20" x14ac:dyDescent="0.25">
      <c r="A124" s="21" t="s">
        <v>7</v>
      </c>
      <c r="B124" s="6">
        <f>B123+10</f>
        <v>60</v>
      </c>
      <c r="C124" s="6">
        <f>B124/Comparisons!$J$12*100</f>
        <v>34.285714285714285</v>
      </c>
      <c r="D124" s="6">
        <f t="shared" ref="D124:D137" si="48">D123+(B124-B123)/E123</f>
        <v>77.506546047697356</v>
      </c>
      <c r="E124" s="8">
        <f t="shared" ref="E124:P137" si="49">E5</f>
        <v>0.80548945537627681</v>
      </c>
      <c r="F124" s="8">
        <f t="shared" si="49"/>
        <v>3.4115902842158219</v>
      </c>
      <c r="G124" s="9">
        <f t="shared" si="49"/>
        <v>0.115</v>
      </c>
      <c r="H124" s="14">
        <f t="shared" si="49"/>
        <v>0</v>
      </c>
      <c r="I124" s="14">
        <f t="shared" si="49"/>
        <v>0.3</v>
      </c>
      <c r="J124" s="14">
        <f t="shared" si="49"/>
        <v>0.4</v>
      </c>
      <c r="K124" s="47">
        <f t="shared" si="49"/>
        <v>2E-3</v>
      </c>
      <c r="L124" s="8">
        <f t="shared" si="49"/>
        <v>2.1</v>
      </c>
      <c r="M124" s="8">
        <f t="shared" si="49"/>
        <v>4</v>
      </c>
      <c r="N124" s="8">
        <f t="shared" si="49"/>
        <v>0</v>
      </c>
      <c r="O124" s="8">
        <f t="shared" si="49"/>
        <v>2</v>
      </c>
      <c r="P124" s="11">
        <f t="shared" si="49"/>
        <v>5</v>
      </c>
      <c r="Q124" s="5">
        <f>H124+Q123</f>
        <v>0.85</v>
      </c>
      <c r="R124" s="3">
        <f>I124+R123</f>
        <v>0.6</v>
      </c>
      <c r="S124" s="3">
        <f>J124+S123</f>
        <v>1.4</v>
      </c>
      <c r="T124" s="5">
        <f>K124*(D125-D124)*Comparisons!$B$20+T123</f>
        <v>0.49842715706863572</v>
      </c>
    </row>
    <row r="125" spans="1:20" x14ac:dyDescent="0.25">
      <c r="A125" s="21" t="s">
        <v>7</v>
      </c>
      <c r="B125" s="6">
        <f t="shared" ref="B125:B137" si="50">B124+10</f>
        <v>70</v>
      </c>
      <c r="C125" s="6">
        <f>B125/Comparisons!$J$12*100</f>
        <v>40</v>
      </c>
      <c r="D125" s="6">
        <f t="shared" si="48"/>
        <v>89.921357853431786</v>
      </c>
      <c r="E125" s="8">
        <f t="shared" si="49"/>
        <v>0.77446414795503105</v>
      </c>
      <c r="F125" s="8">
        <f t="shared" si="49"/>
        <v>3.95886627947305</v>
      </c>
      <c r="G125" s="9">
        <f t="shared" si="49"/>
        <v>0.115</v>
      </c>
      <c r="H125" s="14">
        <f t="shared" si="49"/>
        <v>0</v>
      </c>
      <c r="I125" s="14">
        <f t="shared" si="49"/>
        <v>0.2</v>
      </c>
      <c r="J125" s="14">
        <f t="shared" si="49"/>
        <v>0.4</v>
      </c>
      <c r="K125" s="47">
        <f t="shared" si="49"/>
        <v>2E-3</v>
      </c>
      <c r="L125" s="8">
        <f t="shared" si="49"/>
        <v>2.2000000000000002</v>
      </c>
      <c r="M125" s="8">
        <f t="shared" si="49"/>
        <v>4.5</v>
      </c>
      <c r="N125" s="8">
        <f t="shared" si="49"/>
        <v>0</v>
      </c>
      <c r="O125" s="8">
        <f t="shared" si="49"/>
        <v>2</v>
      </c>
      <c r="P125" s="11">
        <f t="shared" si="49"/>
        <v>5</v>
      </c>
      <c r="Q125" s="5">
        <f t="shared" ref="Q125:Q137" si="51">H125+Q124</f>
        <v>0.85</v>
      </c>
      <c r="R125" s="3">
        <v>2</v>
      </c>
      <c r="S125" s="3">
        <f t="shared" ref="S125:S137" si="52">J125+S124</f>
        <v>1.7999999999999998</v>
      </c>
      <c r="T125" s="5">
        <f>K125*(D126-D125)*Comparisons!$B$20+T124</f>
        <v>0.75667022813667562</v>
      </c>
    </row>
    <row r="126" spans="1:20" x14ac:dyDescent="0.25">
      <c r="A126" s="21" t="s">
        <v>7</v>
      </c>
      <c r="B126" s="6">
        <f t="shared" si="50"/>
        <v>80</v>
      </c>
      <c r="C126" s="6">
        <f>B126/Comparisons!$J$12*100</f>
        <v>45.714285714285715</v>
      </c>
      <c r="D126" s="6">
        <f t="shared" si="48"/>
        <v>102.83351140683378</v>
      </c>
      <c r="E126" s="8">
        <f t="shared" si="49"/>
        <v>0.72062550635879374</v>
      </c>
      <c r="F126" s="8">
        <f t="shared" si="49"/>
        <v>4.6404130446293825</v>
      </c>
      <c r="G126" s="9">
        <f t="shared" si="49"/>
        <v>0.115</v>
      </c>
      <c r="H126" s="14">
        <f t="shared" si="49"/>
        <v>0</v>
      </c>
      <c r="I126" s="14">
        <f t="shared" si="49"/>
        <v>0.2</v>
      </c>
      <c r="J126" s="14">
        <f t="shared" si="49"/>
        <v>0.4</v>
      </c>
      <c r="K126" s="47">
        <f t="shared" si="49"/>
        <v>2E-3</v>
      </c>
      <c r="L126" s="8">
        <f t="shared" si="49"/>
        <v>2.2999999999999998</v>
      </c>
      <c r="M126" s="8">
        <f t="shared" si="49"/>
        <v>4.5</v>
      </c>
      <c r="N126" s="8">
        <f t="shared" si="49"/>
        <v>0</v>
      </c>
      <c r="O126" s="8">
        <f t="shared" si="49"/>
        <v>2</v>
      </c>
      <c r="P126" s="11">
        <f t="shared" si="49"/>
        <v>5</v>
      </c>
      <c r="Q126" s="5">
        <f t="shared" si="51"/>
        <v>0.85</v>
      </c>
      <c r="R126" s="3">
        <f t="shared" ref="R126:R137" si="53">I126+R125</f>
        <v>2.2000000000000002</v>
      </c>
      <c r="S126" s="3">
        <f t="shared" si="52"/>
        <v>2.1999999999999997</v>
      </c>
      <c r="T126" s="5">
        <f>K126*(D127-D126)*Comparisons!$B$20+T125</f>
        <v>1.0342068934853228</v>
      </c>
    </row>
    <row r="127" spans="1:20" x14ac:dyDescent="0.25">
      <c r="A127" s="21" t="s">
        <v>7</v>
      </c>
      <c r="B127" s="6">
        <f t="shared" si="50"/>
        <v>90</v>
      </c>
      <c r="C127" s="6">
        <f>B127/Comparisons!$J$12*100</f>
        <v>51.428571428571423</v>
      </c>
      <c r="D127" s="6">
        <f t="shared" si="48"/>
        <v>116.71034467426614</v>
      </c>
      <c r="E127" s="8">
        <f t="shared" si="49"/>
        <v>0.65537759149894059</v>
      </c>
      <c r="F127" s="8">
        <f t="shared" si="49"/>
        <v>5.4655515331359776</v>
      </c>
      <c r="G127" s="9">
        <f t="shared" si="49"/>
        <v>0.115</v>
      </c>
      <c r="H127" s="14">
        <f t="shared" si="49"/>
        <v>0</v>
      </c>
      <c r="I127" s="14">
        <f t="shared" si="49"/>
        <v>0.15</v>
      </c>
      <c r="J127" s="14">
        <f t="shared" si="49"/>
        <v>0.4</v>
      </c>
      <c r="K127" s="47">
        <f t="shared" si="49"/>
        <v>2E-3</v>
      </c>
      <c r="L127" s="8">
        <f t="shared" si="49"/>
        <v>2.4</v>
      </c>
      <c r="M127" s="8">
        <f t="shared" si="49"/>
        <v>5</v>
      </c>
      <c r="N127" s="8">
        <f t="shared" si="49"/>
        <v>0</v>
      </c>
      <c r="O127" s="8">
        <f t="shared" si="49"/>
        <v>2</v>
      </c>
      <c r="P127" s="11">
        <f t="shared" si="49"/>
        <v>4</v>
      </c>
      <c r="Q127" s="5">
        <f t="shared" si="51"/>
        <v>0.85</v>
      </c>
      <c r="R127" s="3">
        <f t="shared" si="53"/>
        <v>2.35</v>
      </c>
      <c r="S127" s="3">
        <f t="shared" si="52"/>
        <v>2.5999999999999996</v>
      </c>
      <c r="T127" s="5">
        <f>K127*(D128-D127)*Comparisons!$B$20+T126</f>
        <v>1.33937448327516</v>
      </c>
    </row>
    <row r="128" spans="1:20" x14ac:dyDescent="0.25">
      <c r="A128" s="21" t="s">
        <v>7</v>
      </c>
      <c r="B128" s="6">
        <f t="shared" si="50"/>
        <v>100</v>
      </c>
      <c r="C128" s="6">
        <f>B128/Comparisons!$J$12*100</f>
        <v>57.142857142857139</v>
      </c>
      <c r="D128" s="6">
        <f t="shared" si="48"/>
        <v>131.968724163758</v>
      </c>
      <c r="E128" s="8">
        <f t="shared" si="49"/>
        <v>0.58663869534177293</v>
      </c>
      <c r="F128" s="8">
        <f t="shared" si="49"/>
        <v>6.4434890333952319</v>
      </c>
      <c r="G128" s="9">
        <f t="shared" si="49"/>
        <v>0.11</v>
      </c>
      <c r="H128" s="14">
        <f t="shared" si="49"/>
        <v>0</v>
      </c>
      <c r="I128" s="14">
        <f t="shared" si="49"/>
        <v>0.15</v>
      </c>
      <c r="J128" s="14">
        <f t="shared" si="49"/>
        <v>0.4</v>
      </c>
      <c r="K128" s="47">
        <f t="shared" si="49"/>
        <v>2E-3</v>
      </c>
      <c r="L128" s="8">
        <f t="shared" si="49"/>
        <v>2.5</v>
      </c>
      <c r="M128" s="8">
        <f t="shared" si="49"/>
        <v>5</v>
      </c>
      <c r="N128" s="8">
        <f t="shared" si="49"/>
        <v>0</v>
      </c>
      <c r="O128" s="8">
        <f t="shared" si="49"/>
        <v>2</v>
      </c>
      <c r="P128" s="11">
        <f t="shared" si="49"/>
        <v>4</v>
      </c>
      <c r="Q128" s="5">
        <f t="shared" si="51"/>
        <v>0.85</v>
      </c>
      <c r="R128" s="3">
        <f t="shared" si="53"/>
        <v>2.5</v>
      </c>
      <c r="S128" s="3">
        <f t="shared" si="52"/>
        <v>2.9999999999999996</v>
      </c>
      <c r="T128" s="5">
        <f>K128*(D129-D128)*Comparisons!$B$20+T127</f>
        <v>1.6802998289574476</v>
      </c>
    </row>
    <row r="129" spans="1:20" x14ac:dyDescent="0.25">
      <c r="A129" s="21" t="s">
        <v>7</v>
      </c>
      <c r="B129" s="6">
        <f t="shared" si="50"/>
        <v>110</v>
      </c>
      <c r="C129" s="6">
        <f>B129/Comparisons!$J$12*100</f>
        <v>62.857142857142854</v>
      </c>
      <c r="D129" s="6">
        <f t="shared" si="48"/>
        <v>149.01499144787238</v>
      </c>
      <c r="E129" s="8">
        <f t="shared" si="49"/>
        <v>0.51923926932535602</v>
      </c>
      <c r="F129" s="8">
        <f t="shared" si="49"/>
        <v>7.5841721392078352</v>
      </c>
      <c r="G129" s="9">
        <f t="shared" si="49"/>
        <v>0.11</v>
      </c>
      <c r="H129" s="14">
        <f t="shared" si="49"/>
        <v>0.85</v>
      </c>
      <c r="I129" s="14">
        <f t="shared" si="49"/>
        <v>0.15</v>
      </c>
      <c r="J129" s="14">
        <f t="shared" si="49"/>
        <v>0.4</v>
      </c>
      <c r="K129" s="47">
        <f t="shared" si="49"/>
        <v>2E-3</v>
      </c>
      <c r="L129" s="8">
        <f t="shared" si="49"/>
        <v>2.6</v>
      </c>
      <c r="M129" s="8">
        <f t="shared" si="49"/>
        <v>5.5</v>
      </c>
      <c r="N129" s="8">
        <f t="shared" si="49"/>
        <v>0</v>
      </c>
      <c r="O129" s="8">
        <f t="shared" si="49"/>
        <v>2</v>
      </c>
      <c r="P129" s="11">
        <f t="shared" si="49"/>
        <v>4</v>
      </c>
      <c r="Q129" s="5">
        <f t="shared" si="51"/>
        <v>1.7</v>
      </c>
      <c r="R129" s="3">
        <f t="shared" si="53"/>
        <v>2.65</v>
      </c>
      <c r="S129" s="3">
        <f t="shared" si="52"/>
        <v>3.3999999999999995</v>
      </c>
      <c r="T129" s="5">
        <f>K129*(D130-D129)*Comparisons!$B$20+T128</f>
        <v>2.0654787085515478</v>
      </c>
    </row>
    <row r="130" spans="1:20" x14ac:dyDescent="0.25">
      <c r="A130" s="21" t="s">
        <v>7</v>
      </c>
      <c r="B130" s="6">
        <f t="shared" si="50"/>
        <v>120</v>
      </c>
      <c r="C130" s="6">
        <f>B130/Comparisons!$J$12*100</f>
        <v>68.571428571428569</v>
      </c>
      <c r="D130" s="6">
        <f t="shared" si="48"/>
        <v>168.27393542757738</v>
      </c>
      <c r="E130" s="8">
        <f t="shared" si="49"/>
        <v>0.45573186334741117</v>
      </c>
      <c r="F130" s="8">
        <f t="shared" si="49"/>
        <v>8.8999701934557311</v>
      </c>
      <c r="G130" s="9">
        <f t="shared" si="49"/>
        <v>0.11</v>
      </c>
      <c r="H130" s="14">
        <f t="shared" si="49"/>
        <v>0</v>
      </c>
      <c r="I130" s="14">
        <f t="shared" si="49"/>
        <v>0.15</v>
      </c>
      <c r="J130" s="14">
        <f t="shared" si="49"/>
        <v>0.4</v>
      </c>
      <c r="K130" s="47">
        <f t="shared" si="49"/>
        <v>2E-3</v>
      </c>
      <c r="L130" s="8">
        <f t="shared" si="49"/>
        <v>2.7</v>
      </c>
      <c r="M130" s="8">
        <f t="shared" si="49"/>
        <v>5.5</v>
      </c>
      <c r="N130" s="8">
        <f t="shared" si="49"/>
        <v>0</v>
      </c>
      <c r="O130" s="8">
        <f t="shared" si="49"/>
        <v>2</v>
      </c>
      <c r="P130" s="11">
        <f t="shared" si="49"/>
        <v>4</v>
      </c>
      <c r="Q130" s="5">
        <f t="shared" si="51"/>
        <v>1.7</v>
      </c>
      <c r="R130" s="3">
        <f t="shared" si="53"/>
        <v>2.8</v>
      </c>
      <c r="S130" s="3">
        <f t="shared" si="52"/>
        <v>3.7999999999999994</v>
      </c>
      <c r="T130" s="5">
        <f>K130*(D131-D130)*Comparisons!$B$20+T129</f>
        <v>2.5043332545799371</v>
      </c>
    </row>
    <row r="131" spans="1:20" x14ac:dyDescent="0.25">
      <c r="A131" s="21" t="s">
        <v>7</v>
      </c>
      <c r="B131" s="6">
        <f t="shared" si="50"/>
        <v>130</v>
      </c>
      <c r="C131" s="6">
        <f>B131/Comparisons!$J$12*100</f>
        <v>74.285714285714292</v>
      </c>
      <c r="D131" s="6">
        <f t="shared" si="48"/>
        <v>190.21666272899685</v>
      </c>
      <c r="E131" s="8">
        <f t="shared" si="49"/>
        <v>0.39717641305340173</v>
      </c>
      <c r="F131" s="8">
        <f t="shared" si="49"/>
        <v>10.408473071748519</v>
      </c>
      <c r="G131" s="9">
        <f t="shared" si="49"/>
        <v>0.11</v>
      </c>
      <c r="H131" s="14">
        <f t="shared" si="49"/>
        <v>0</v>
      </c>
      <c r="I131" s="14">
        <f t="shared" si="49"/>
        <v>0.15</v>
      </c>
      <c r="J131" s="14">
        <f t="shared" si="49"/>
        <v>0.4</v>
      </c>
      <c r="K131" s="47">
        <f t="shared" si="49"/>
        <v>2E-3</v>
      </c>
      <c r="L131" s="8">
        <f t="shared" si="49"/>
        <v>2.8</v>
      </c>
      <c r="M131" s="8">
        <f t="shared" si="49"/>
        <v>6</v>
      </c>
      <c r="N131" s="8">
        <f t="shared" si="49"/>
        <v>0</v>
      </c>
      <c r="O131" s="8">
        <f t="shared" si="49"/>
        <v>2</v>
      </c>
      <c r="P131" s="11">
        <f t="shared" si="49"/>
        <v>4</v>
      </c>
      <c r="Q131" s="5">
        <f t="shared" si="51"/>
        <v>1.7</v>
      </c>
      <c r="R131" s="3">
        <f t="shared" si="53"/>
        <v>2.9499999999999997</v>
      </c>
      <c r="S131" s="3">
        <f t="shared" si="52"/>
        <v>4.1999999999999993</v>
      </c>
      <c r="T131" s="5">
        <f>K131*(D132-D131)*Comparisons!$B$20+T130</f>
        <v>3.0078878298943312</v>
      </c>
    </row>
    <row r="132" spans="1:20" x14ac:dyDescent="0.25">
      <c r="A132" s="21" t="s">
        <v>7</v>
      </c>
      <c r="B132" s="6">
        <f t="shared" si="50"/>
        <v>140</v>
      </c>
      <c r="C132" s="6">
        <f>B132/Comparisons!$J$12*100</f>
        <v>80</v>
      </c>
      <c r="D132" s="6">
        <f t="shared" si="48"/>
        <v>215.39439149471656</v>
      </c>
      <c r="E132" s="8">
        <f t="shared" si="49"/>
        <v>0.34374155492040259</v>
      </c>
      <c r="F132" s="8">
        <f t="shared" si="49"/>
        <v>12.137025449151981</v>
      </c>
      <c r="G132" s="9">
        <f t="shared" si="49"/>
        <v>0.11</v>
      </c>
      <c r="H132" s="14">
        <f t="shared" si="49"/>
        <v>0</v>
      </c>
      <c r="I132" s="14">
        <f t="shared" si="49"/>
        <v>0.15</v>
      </c>
      <c r="J132" s="14">
        <f t="shared" si="49"/>
        <v>0.4</v>
      </c>
      <c r="K132" s="47">
        <f t="shared" si="49"/>
        <v>2E-3</v>
      </c>
      <c r="L132" s="8">
        <f t="shared" si="49"/>
        <v>2.9</v>
      </c>
      <c r="M132" s="8">
        <f t="shared" si="49"/>
        <v>6</v>
      </c>
      <c r="N132" s="8">
        <f t="shared" si="49"/>
        <v>0</v>
      </c>
      <c r="O132" s="8">
        <f t="shared" si="49"/>
        <v>2.75</v>
      </c>
      <c r="P132" s="11">
        <f t="shared" si="49"/>
        <v>3</v>
      </c>
      <c r="Q132" s="5">
        <f t="shared" si="51"/>
        <v>1.7</v>
      </c>
      <c r="R132" s="3">
        <f t="shared" si="53"/>
        <v>3.0999999999999996</v>
      </c>
      <c r="S132" s="3">
        <f t="shared" si="52"/>
        <v>4.5999999999999996</v>
      </c>
      <c r="T132" s="5">
        <f>K132*(D133-D132)*Comparisons!$B$20+T131</f>
        <v>3.5897203058843594</v>
      </c>
    </row>
    <row r="133" spans="1:20" x14ac:dyDescent="0.25">
      <c r="A133" s="21" t="s">
        <v>7</v>
      </c>
      <c r="B133" s="6">
        <f t="shared" si="50"/>
        <v>150</v>
      </c>
      <c r="C133" s="6">
        <f>B133/Comparisons!$J$12*100</f>
        <v>85.714285714285708</v>
      </c>
      <c r="D133" s="6">
        <f t="shared" si="48"/>
        <v>244.48601529421796</v>
      </c>
      <c r="E133" s="8">
        <f t="shared" si="49"/>
        <v>0.29511059472295603</v>
      </c>
      <c r="F133" s="8">
        <f t="shared" si="49"/>
        <v>14.130295809659806</v>
      </c>
      <c r="G133" s="9">
        <f t="shared" si="49"/>
        <v>0.11</v>
      </c>
      <c r="H133" s="14">
        <f t="shared" si="49"/>
        <v>0</v>
      </c>
      <c r="I133" s="14">
        <f t="shared" si="49"/>
        <v>0.15</v>
      </c>
      <c r="J133" s="14">
        <f t="shared" si="49"/>
        <v>0.4</v>
      </c>
      <c r="K133" s="47">
        <f t="shared" si="49"/>
        <v>2E-3</v>
      </c>
      <c r="L133" s="8">
        <f t="shared" si="49"/>
        <v>3</v>
      </c>
      <c r="M133" s="8">
        <f t="shared" si="49"/>
        <v>6.5</v>
      </c>
      <c r="N133" s="8">
        <f t="shared" si="49"/>
        <v>3.5</v>
      </c>
      <c r="O133" s="8">
        <f t="shared" si="49"/>
        <v>2.75</v>
      </c>
      <c r="P133" s="11">
        <f t="shared" si="49"/>
        <v>3</v>
      </c>
      <c r="Q133" s="5">
        <f t="shared" si="51"/>
        <v>1.7</v>
      </c>
      <c r="R133" s="3">
        <f t="shared" si="53"/>
        <v>3.2499999999999996</v>
      </c>
      <c r="S133" s="3">
        <f t="shared" si="52"/>
        <v>5</v>
      </c>
      <c r="T133" s="5">
        <f>K133*(D134-D133)*Comparisons!$B$20+T132</f>
        <v>4.2674323351246386</v>
      </c>
    </row>
    <row r="134" spans="1:20" x14ac:dyDescent="0.25">
      <c r="A134" s="21" t="s">
        <v>7</v>
      </c>
      <c r="B134" s="6">
        <f t="shared" si="50"/>
        <v>160</v>
      </c>
      <c r="C134" s="6">
        <f>B134/Comparisons!$J$12*100</f>
        <v>91.428571428571431</v>
      </c>
      <c r="D134" s="6">
        <f t="shared" si="48"/>
        <v>278.3716167562319</v>
      </c>
      <c r="E134" s="8">
        <f t="shared" si="49"/>
        <v>0.25073374395891568</v>
      </c>
      <c r="F134" s="8">
        <f t="shared" si="49"/>
        <v>16.463679498505787</v>
      </c>
      <c r="G134" s="9">
        <f t="shared" si="49"/>
        <v>0.11</v>
      </c>
      <c r="H134" s="14">
        <f t="shared" si="49"/>
        <v>0</v>
      </c>
      <c r="I134" s="14">
        <f t="shared" si="49"/>
        <v>0.15</v>
      </c>
      <c r="J134" s="14">
        <f t="shared" si="49"/>
        <v>0.4</v>
      </c>
      <c r="K134" s="47">
        <f t="shared" si="49"/>
        <v>2E-3</v>
      </c>
      <c r="L134" s="8">
        <f t="shared" si="49"/>
        <v>3.1</v>
      </c>
      <c r="M134" s="8">
        <f t="shared" si="49"/>
        <v>6.5</v>
      </c>
      <c r="N134" s="8">
        <f t="shared" si="49"/>
        <v>3.5</v>
      </c>
      <c r="O134" s="8">
        <f t="shared" si="49"/>
        <v>2.75</v>
      </c>
      <c r="P134" s="11">
        <f t="shared" si="49"/>
        <v>3</v>
      </c>
      <c r="Q134" s="5">
        <f t="shared" si="51"/>
        <v>1.7</v>
      </c>
      <c r="R134" s="3">
        <f t="shared" si="53"/>
        <v>3.3999999999999995</v>
      </c>
      <c r="S134" s="3">
        <f t="shared" si="52"/>
        <v>5.4</v>
      </c>
      <c r="T134" s="5">
        <f>K134*(D135-D134)*Comparisons!$B$20+T133</f>
        <v>5.0650912255561211</v>
      </c>
    </row>
    <row r="135" spans="1:20" x14ac:dyDescent="0.25">
      <c r="A135" s="21" t="s">
        <v>7</v>
      </c>
      <c r="B135" s="6">
        <f t="shared" si="50"/>
        <v>170</v>
      </c>
      <c r="C135" s="6">
        <f>B135/Comparisons!$J$12*100</f>
        <v>97.142857142857139</v>
      </c>
      <c r="D135" s="6">
        <f t="shared" si="48"/>
        <v>318.25456127780603</v>
      </c>
      <c r="E135" s="8">
        <f t="shared" si="49"/>
        <v>0.20997477820430568</v>
      </c>
      <c r="F135" s="8">
        <f t="shared" si="49"/>
        <v>19.268980944288639</v>
      </c>
      <c r="G135" s="9">
        <f t="shared" si="49"/>
        <v>0.11</v>
      </c>
      <c r="H135" s="14">
        <f t="shared" si="49"/>
        <v>0</v>
      </c>
      <c r="I135" s="14">
        <f t="shared" si="49"/>
        <v>0.15</v>
      </c>
      <c r="J135" s="14">
        <f t="shared" si="49"/>
        <v>0.4</v>
      </c>
      <c r="K135" s="47">
        <f t="shared" si="49"/>
        <v>2E-3</v>
      </c>
      <c r="L135" s="8">
        <f t="shared" si="49"/>
        <v>3.2</v>
      </c>
      <c r="M135" s="8">
        <f t="shared" si="49"/>
        <v>6</v>
      </c>
      <c r="N135" s="8">
        <f t="shared" si="49"/>
        <v>3.5</v>
      </c>
      <c r="O135" s="8">
        <f t="shared" si="49"/>
        <v>2.75</v>
      </c>
      <c r="P135" s="11">
        <f t="shared" si="49"/>
        <v>3</v>
      </c>
      <c r="Q135" s="5">
        <f t="shared" si="51"/>
        <v>1.7</v>
      </c>
      <c r="R135" s="3">
        <f t="shared" si="53"/>
        <v>3.5499999999999994</v>
      </c>
      <c r="S135" s="3">
        <f t="shared" si="52"/>
        <v>5.8000000000000007</v>
      </c>
      <c r="T135" s="5">
        <f>K135*(D136-D135)*Comparisons!$B$20+T134</f>
        <v>6.017586576237715</v>
      </c>
    </row>
    <row r="136" spans="1:20" x14ac:dyDescent="0.25">
      <c r="A136" s="21" t="s">
        <v>7</v>
      </c>
      <c r="B136" s="6">
        <f t="shared" si="50"/>
        <v>180</v>
      </c>
      <c r="C136" s="6">
        <f>B136/Comparisons!$J$12*100</f>
        <v>102.85714285714285</v>
      </c>
      <c r="D136" s="6">
        <f t="shared" si="48"/>
        <v>365.87932881188573</v>
      </c>
      <c r="E136" s="8">
        <f t="shared" si="49"/>
        <v>0</v>
      </c>
      <c r="F136" s="8">
        <f t="shared" si="49"/>
        <v>0</v>
      </c>
      <c r="G136" s="9">
        <f t="shared" si="49"/>
        <v>0.11</v>
      </c>
      <c r="H136" s="14">
        <f t="shared" si="49"/>
        <v>0</v>
      </c>
      <c r="I136" s="14">
        <f t="shared" si="49"/>
        <v>0.15</v>
      </c>
      <c r="J136" s="14">
        <f t="shared" si="49"/>
        <v>0.4</v>
      </c>
      <c r="K136" s="47">
        <f t="shared" si="49"/>
        <v>2E-3</v>
      </c>
      <c r="L136" s="8">
        <f t="shared" si="49"/>
        <v>3.3</v>
      </c>
      <c r="M136" s="8">
        <f t="shared" si="49"/>
        <v>6</v>
      </c>
      <c r="N136" s="8">
        <f t="shared" si="49"/>
        <v>3.5</v>
      </c>
      <c r="O136" s="8">
        <f t="shared" si="49"/>
        <v>2.75</v>
      </c>
      <c r="P136" s="11">
        <f t="shared" si="49"/>
        <v>3</v>
      </c>
      <c r="Q136" s="5">
        <f t="shared" si="51"/>
        <v>1.7</v>
      </c>
      <c r="R136" s="3">
        <f t="shared" si="53"/>
        <v>3.6999999999999993</v>
      </c>
      <c r="S136" s="3">
        <f t="shared" si="52"/>
        <v>6.2000000000000011</v>
      </c>
      <c r="T136" s="5" t="e">
        <f>K136*(D137-D136)*Comparisons!$B$20+T135</f>
        <v>#DIV/0!</v>
      </c>
    </row>
    <row r="137" spans="1:20" x14ac:dyDescent="0.25">
      <c r="A137" s="21" t="s">
        <v>7</v>
      </c>
      <c r="B137" s="6">
        <f t="shared" si="50"/>
        <v>190</v>
      </c>
      <c r="C137" s="6">
        <f>B137/Comparisons!$J$12*100</f>
        <v>108.57142857142857</v>
      </c>
      <c r="D137" s="6" t="e">
        <f t="shared" si="48"/>
        <v>#DIV/0!</v>
      </c>
      <c r="E137" s="8">
        <f t="shared" si="49"/>
        <v>0</v>
      </c>
      <c r="F137" s="8">
        <f t="shared" si="49"/>
        <v>0</v>
      </c>
      <c r="G137" s="9">
        <f t="shared" si="49"/>
        <v>0.11</v>
      </c>
      <c r="H137" s="14">
        <f t="shared" si="49"/>
        <v>0</v>
      </c>
      <c r="I137" s="14">
        <f t="shared" si="49"/>
        <v>0.15</v>
      </c>
      <c r="J137" s="14">
        <f t="shared" si="49"/>
        <v>0.4</v>
      </c>
      <c r="K137" s="47">
        <f t="shared" si="49"/>
        <v>2E-3</v>
      </c>
      <c r="L137" s="8">
        <f t="shared" si="49"/>
        <v>3.4</v>
      </c>
      <c r="M137" s="8">
        <f t="shared" si="49"/>
        <v>6</v>
      </c>
      <c r="N137" s="8">
        <f t="shared" si="49"/>
        <v>3.5</v>
      </c>
      <c r="O137" s="8">
        <f t="shared" si="49"/>
        <v>2.75</v>
      </c>
      <c r="P137" s="11">
        <f t="shared" si="49"/>
        <v>3</v>
      </c>
      <c r="Q137" s="5">
        <f t="shared" si="51"/>
        <v>1.7</v>
      </c>
      <c r="R137" s="3">
        <f t="shared" si="53"/>
        <v>3.8499999999999992</v>
      </c>
      <c r="S137" s="3">
        <f t="shared" si="52"/>
        <v>6.6000000000000014</v>
      </c>
      <c r="T137" s="5" t="e">
        <f>K137*(D138-D137)*Comparisons!$B$20+T136</f>
        <v>#DIV/0!</v>
      </c>
    </row>
    <row r="140" spans="1:20" x14ac:dyDescent="0.25">
      <c r="A140" s="21" t="s">
        <v>8</v>
      </c>
      <c r="B140" s="6">
        <f>Comparisons!$K$3</f>
        <v>50</v>
      </c>
      <c r="C140" s="6">
        <f>B140/Comparisons!$K$12*100</f>
        <v>28.571428571428569</v>
      </c>
      <c r="D140" s="6">
        <f>Comparisons!$K$4</f>
        <v>65</v>
      </c>
      <c r="E140" s="8">
        <f>E4</f>
        <v>0.7995812722283262</v>
      </c>
      <c r="F140" s="8">
        <f t="shared" ref="F140:P140" si="54">F4</f>
        <v>2.9890645053996687</v>
      </c>
      <c r="G140" s="9">
        <f t="shared" si="54"/>
        <v>0.115</v>
      </c>
      <c r="H140" s="14">
        <f t="shared" si="54"/>
        <v>0.85</v>
      </c>
      <c r="I140" s="14">
        <f t="shared" si="54"/>
        <v>0.3</v>
      </c>
      <c r="J140" s="14">
        <f t="shared" si="54"/>
        <v>1</v>
      </c>
      <c r="K140" s="47">
        <f t="shared" si="54"/>
        <v>2E-3</v>
      </c>
      <c r="L140" s="8">
        <f t="shared" si="54"/>
        <v>2</v>
      </c>
      <c r="M140" s="8">
        <f t="shared" si="54"/>
        <v>4</v>
      </c>
      <c r="N140" s="8">
        <f t="shared" si="54"/>
        <v>0</v>
      </c>
      <c r="O140" s="8">
        <f t="shared" si="54"/>
        <v>2</v>
      </c>
      <c r="P140" s="11">
        <f t="shared" si="54"/>
        <v>5</v>
      </c>
      <c r="Q140" s="5">
        <f>H140</f>
        <v>0.85</v>
      </c>
      <c r="R140" s="3">
        <f>I140</f>
        <v>0.3</v>
      </c>
      <c r="S140" s="3">
        <f>J140</f>
        <v>1</v>
      </c>
      <c r="T140" s="5">
        <f>K140*(D141-D140)*Comparisons!$K$20</f>
        <v>0.25013092095394712</v>
      </c>
    </row>
    <row r="141" spans="1:20" x14ac:dyDescent="0.25">
      <c r="A141" s="21" t="s">
        <v>8</v>
      </c>
      <c r="B141" s="6">
        <f>B140+10</f>
        <v>60</v>
      </c>
      <c r="C141" s="6">
        <f>B141/Comparisons!$K$12*100</f>
        <v>34.285714285714285</v>
      </c>
      <c r="D141" s="6">
        <f t="shared" ref="D141:D154" si="55">D140+(B141-B140)/E140</f>
        <v>77.506546047697356</v>
      </c>
      <c r="E141" s="8">
        <f t="shared" ref="E141:P154" si="56">E5</f>
        <v>0.80548945537627681</v>
      </c>
      <c r="F141" s="8">
        <f t="shared" si="56"/>
        <v>3.4115902842158219</v>
      </c>
      <c r="G141" s="9">
        <f t="shared" si="56"/>
        <v>0.115</v>
      </c>
      <c r="H141" s="14">
        <f t="shared" si="56"/>
        <v>0</v>
      </c>
      <c r="I141" s="14">
        <f t="shared" si="56"/>
        <v>0.3</v>
      </c>
      <c r="J141" s="14">
        <f t="shared" si="56"/>
        <v>0.4</v>
      </c>
      <c r="K141" s="47">
        <f t="shared" si="56"/>
        <v>2E-3</v>
      </c>
      <c r="L141" s="8">
        <f t="shared" si="56"/>
        <v>2.1</v>
      </c>
      <c r="M141" s="8">
        <f t="shared" si="56"/>
        <v>4</v>
      </c>
      <c r="N141" s="8">
        <f t="shared" si="56"/>
        <v>0</v>
      </c>
      <c r="O141" s="8">
        <f t="shared" si="56"/>
        <v>2</v>
      </c>
      <c r="P141" s="11">
        <f t="shared" si="56"/>
        <v>5</v>
      </c>
      <c r="Q141" s="5">
        <f>H141+Q140</f>
        <v>0.85</v>
      </c>
      <c r="R141" s="3">
        <f>I141+R140</f>
        <v>0.6</v>
      </c>
      <c r="S141" s="3">
        <f>J141+S140</f>
        <v>1.4</v>
      </c>
      <c r="T141" s="5">
        <f>K141*(D142-D141)*Comparisons!$B$20+T140</f>
        <v>0.49842715706863572</v>
      </c>
    </row>
    <row r="142" spans="1:20" x14ac:dyDescent="0.25">
      <c r="A142" s="21" t="s">
        <v>8</v>
      </c>
      <c r="B142" s="6">
        <f t="shared" ref="B142:B154" si="57">B141+10</f>
        <v>70</v>
      </c>
      <c r="C142" s="6">
        <f>B142/Comparisons!$K$12*100</f>
        <v>40</v>
      </c>
      <c r="D142" s="6">
        <f t="shared" si="55"/>
        <v>89.921357853431786</v>
      </c>
      <c r="E142" s="8">
        <f t="shared" si="56"/>
        <v>0.77446414795503105</v>
      </c>
      <c r="F142" s="8">
        <f t="shared" si="56"/>
        <v>3.95886627947305</v>
      </c>
      <c r="G142" s="9">
        <f t="shared" si="56"/>
        <v>0.115</v>
      </c>
      <c r="H142" s="14">
        <f t="shared" si="56"/>
        <v>0</v>
      </c>
      <c r="I142" s="14">
        <f t="shared" si="56"/>
        <v>0.2</v>
      </c>
      <c r="J142" s="14">
        <f t="shared" si="56"/>
        <v>0.4</v>
      </c>
      <c r="K142" s="47">
        <f t="shared" si="56"/>
        <v>2E-3</v>
      </c>
      <c r="L142" s="8">
        <f t="shared" si="56"/>
        <v>2.2000000000000002</v>
      </c>
      <c r="M142" s="8">
        <f t="shared" si="56"/>
        <v>4.5</v>
      </c>
      <c r="N142" s="8">
        <f t="shared" si="56"/>
        <v>0</v>
      </c>
      <c r="O142" s="8">
        <f t="shared" si="56"/>
        <v>2</v>
      </c>
      <c r="P142" s="11">
        <f t="shared" si="56"/>
        <v>5</v>
      </c>
      <c r="Q142" s="5">
        <f t="shared" ref="Q142:Q154" si="58">H142+Q141</f>
        <v>0.85</v>
      </c>
      <c r="R142" s="3">
        <v>2</v>
      </c>
      <c r="S142" s="3">
        <f t="shared" ref="S142:S154" si="59">J142+S141</f>
        <v>1.7999999999999998</v>
      </c>
      <c r="T142" s="5">
        <f>K142*(D143-D142)*Comparisons!$B$20+T141</f>
        <v>0.75667022813667562</v>
      </c>
    </row>
    <row r="143" spans="1:20" x14ac:dyDescent="0.25">
      <c r="A143" s="21" t="s">
        <v>8</v>
      </c>
      <c r="B143" s="6">
        <f t="shared" si="57"/>
        <v>80</v>
      </c>
      <c r="C143" s="6">
        <f>B143/Comparisons!$K$12*100</f>
        <v>45.714285714285715</v>
      </c>
      <c r="D143" s="6">
        <f t="shared" si="55"/>
        <v>102.83351140683378</v>
      </c>
      <c r="E143" s="8">
        <f t="shared" si="56"/>
        <v>0.72062550635879374</v>
      </c>
      <c r="F143" s="8">
        <f t="shared" si="56"/>
        <v>4.6404130446293825</v>
      </c>
      <c r="G143" s="9">
        <f t="shared" si="56"/>
        <v>0.115</v>
      </c>
      <c r="H143" s="14">
        <f t="shared" si="56"/>
        <v>0</v>
      </c>
      <c r="I143" s="14">
        <f t="shared" si="56"/>
        <v>0.2</v>
      </c>
      <c r="J143" s="14">
        <f t="shared" si="56"/>
        <v>0.4</v>
      </c>
      <c r="K143" s="47">
        <f t="shared" si="56"/>
        <v>2E-3</v>
      </c>
      <c r="L143" s="8">
        <f t="shared" si="56"/>
        <v>2.2999999999999998</v>
      </c>
      <c r="M143" s="8">
        <f t="shared" si="56"/>
        <v>4.5</v>
      </c>
      <c r="N143" s="8">
        <f t="shared" si="56"/>
        <v>0</v>
      </c>
      <c r="O143" s="8">
        <f t="shared" si="56"/>
        <v>2</v>
      </c>
      <c r="P143" s="11">
        <f t="shared" si="56"/>
        <v>5</v>
      </c>
      <c r="Q143" s="5">
        <f t="shared" si="58"/>
        <v>0.85</v>
      </c>
      <c r="R143" s="3">
        <f t="shared" ref="R143:R154" si="60">I143+R142</f>
        <v>2.2000000000000002</v>
      </c>
      <c r="S143" s="3">
        <f t="shared" si="59"/>
        <v>2.1999999999999997</v>
      </c>
      <c r="T143" s="5">
        <f>K143*(D144-D143)*Comparisons!$B$20+T142</f>
        <v>1.0342068934853228</v>
      </c>
    </row>
    <row r="144" spans="1:20" x14ac:dyDescent="0.25">
      <c r="A144" s="21" t="s">
        <v>8</v>
      </c>
      <c r="B144" s="6">
        <f t="shared" si="57"/>
        <v>90</v>
      </c>
      <c r="C144" s="6">
        <f>B144/Comparisons!$K$12*100</f>
        <v>51.428571428571423</v>
      </c>
      <c r="D144" s="6">
        <f t="shared" si="55"/>
        <v>116.71034467426614</v>
      </c>
      <c r="E144" s="8">
        <f t="shared" si="56"/>
        <v>0.65537759149894059</v>
      </c>
      <c r="F144" s="8">
        <f t="shared" si="56"/>
        <v>5.4655515331359776</v>
      </c>
      <c r="G144" s="9">
        <f t="shared" si="56"/>
        <v>0.115</v>
      </c>
      <c r="H144" s="14">
        <f t="shared" si="56"/>
        <v>0</v>
      </c>
      <c r="I144" s="14">
        <f t="shared" si="56"/>
        <v>0.15</v>
      </c>
      <c r="J144" s="14">
        <f t="shared" si="56"/>
        <v>0.4</v>
      </c>
      <c r="K144" s="47">
        <f t="shared" si="56"/>
        <v>2E-3</v>
      </c>
      <c r="L144" s="8">
        <f t="shared" si="56"/>
        <v>2.4</v>
      </c>
      <c r="M144" s="8">
        <f t="shared" si="56"/>
        <v>5</v>
      </c>
      <c r="N144" s="8">
        <f t="shared" si="56"/>
        <v>0</v>
      </c>
      <c r="O144" s="8">
        <f t="shared" si="56"/>
        <v>2</v>
      </c>
      <c r="P144" s="11">
        <f t="shared" si="56"/>
        <v>4</v>
      </c>
      <c r="Q144" s="5">
        <f t="shared" si="58"/>
        <v>0.85</v>
      </c>
      <c r="R144" s="3">
        <f t="shared" si="60"/>
        <v>2.35</v>
      </c>
      <c r="S144" s="3">
        <f t="shared" si="59"/>
        <v>2.5999999999999996</v>
      </c>
      <c r="T144" s="5">
        <f>K144*(D145-D144)*Comparisons!$B$20+T143</f>
        <v>1.33937448327516</v>
      </c>
    </row>
    <row r="145" spans="1:20" x14ac:dyDescent="0.25">
      <c r="A145" s="21" t="s">
        <v>8</v>
      </c>
      <c r="B145" s="6">
        <f t="shared" si="57"/>
        <v>100</v>
      </c>
      <c r="C145" s="6">
        <f>B145/Comparisons!$K$12*100</f>
        <v>57.142857142857139</v>
      </c>
      <c r="D145" s="6">
        <f t="shared" si="55"/>
        <v>131.968724163758</v>
      </c>
      <c r="E145" s="8">
        <f t="shared" si="56"/>
        <v>0.58663869534177293</v>
      </c>
      <c r="F145" s="8">
        <f t="shared" si="56"/>
        <v>6.4434890333952319</v>
      </c>
      <c r="G145" s="9">
        <f t="shared" si="56"/>
        <v>0.11</v>
      </c>
      <c r="H145" s="14">
        <f t="shared" si="56"/>
        <v>0</v>
      </c>
      <c r="I145" s="14">
        <f t="shared" si="56"/>
        <v>0.15</v>
      </c>
      <c r="J145" s="14">
        <f t="shared" si="56"/>
        <v>0.4</v>
      </c>
      <c r="K145" s="47">
        <f t="shared" si="56"/>
        <v>2E-3</v>
      </c>
      <c r="L145" s="8">
        <f t="shared" si="56"/>
        <v>2.5</v>
      </c>
      <c r="M145" s="8">
        <f t="shared" si="56"/>
        <v>5</v>
      </c>
      <c r="N145" s="8">
        <f t="shared" si="56"/>
        <v>0</v>
      </c>
      <c r="O145" s="8">
        <f t="shared" si="56"/>
        <v>2</v>
      </c>
      <c r="P145" s="11">
        <f t="shared" si="56"/>
        <v>4</v>
      </c>
      <c r="Q145" s="5">
        <f t="shared" si="58"/>
        <v>0.85</v>
      </c>
      <c r="R145" s="3">
        <f t="shared" si="60"/>
        <v>2.5</v>
      </c>
      <c r="S145" s="3">
        <f t="shared" si="59"/>
        <v>2.9999999999999996</v>
      </c>
      <c r="T145" s="5">
        <f>K145*(D146-D145)*Comparisons!$B$20+T144</f>
        <v>1.6802998289574476</v>
      </c>
    </row>
    <row r="146" spans="1:20" x14ac:dyDescent="0.25">
      <c r="A146" s="21" t="s">
        <v>8</v>
      </c>
      <c r="B146" s="6">
        <f t="shared" si="57"/>
        <v>110</v>
      </c>
      <c r="C146" s="6">
        <f>B146/Comparisons!$K$12*100</f>
        <v>62.857142857142854</v>
      </c>
      <c r="D146" s="6">
        <f t="shared" si="55"/>
        <v>149.01499144787238</v>
      </c>
      <c r="E146" s="8">
        <f t="shared" si="56"/>
        <v>0.51923926932535602</v>
      </c>
      <c r="F146" s="8">
        <f t="shared" si="56"/>
        <v>7.5841721392078352</v>
      </c>
      <c r="G146" s="9">
        <f t="shared" si="56"/>
        <v>0.11</v>
      </c>
      <c r="H146" s="14">
        <f t="shared" si="56"/>
        <v>0.85</v>
      </c>
      <c r="I146" s="14">
        <f t="shared" si="56"/>
        <v>0.15</v>
      </c>
      <c r="J146" s="14">
        <f t="shared" si="56"/>
        <v>0.4</v>
      </c>
      <c r="K146" s="47">
        <f t="shared" si="56"/>
        <v>2E-3</v>
      </c>
      <c r="L146" s="8">
        <f t="shared" si="56"/>
        <v>2.6</v>
      </c>
      <c r="M146" s="8">
        <f t="shared" si="56"/>
        <v>5.5</v>
      </c>
      <c r="N146" s="8">
        <f t="shared" si="56"/>
        <v>0</v>
      </c>
      <c r="O146" s="8">
        <f t="shared" si="56"/>
        <v>2</v>
      </c>
      <c r="P146" s="11">
        <f t="shared" si="56"/>
        <v>4</v>
      </c>
      <c r="Q146" s="5">
        <f t="shared" si="58"/>
        <v>1.7</v>
      </c>
      <c r="R146" s="3">
        <f t="shared" si="60"/>
        <v>2.65</v>
      </c>
      <c r="S146" s="3">
        <f t="shared" si="59"/>
        <v>3.3999999999999995</v>
      </c>
      <c r="T146" s="5">
        <f>K146*(D147-D146)*Comparisons!$B$20+T145</f>
        <v>2.0654787085515478</v>
      </c>
    </row>
    <row r="147" spans="1:20" x14ac:dyDescent="0.25">
      <c r="A147" s="21" t="s">
        <v>8</v>
      </c>
      <c r="B147" s="6">
        <f t="shared" si="57"/>
        <v>120</v>
      </c>
      <c r="C147" s="6">
        <f>B147/Comparisons!$K$12*100</f>
        <v>68.571428571428569</v>
      </c>
      <c r="D147" s="6">
        <f t="shared" si="55"/>
        <v>168.27393542757738</v>
      </c>
      <c r="E147" s="8">
        <f t="shared" si="56"/>
        <v>0.45573186334741117</v>
      </c>
      <c r="F147" s="8">
        <f t="shared" si="56"/>
        <v>8.8999701934557311</v>
      </c>
      <c r="G147" s="9">
        <f t="shared" si="56"/>
        <v>0.11</v>
      </c>
      <c r="H147" s="14">
        <f t="shared" si="56"/>
        <v>0</v>
      </c>
      <c r="I147" s="14">
        <f t="shared" si="56"/>
        <v>0.15</v>
      </c>
      <c r="J147" s="14">
        <f t="shared" si="56"/>
        <v>0.4</v>
      </c>
      <c r="K147" s="47">
        <f t="shared" si="56"/>
        <v>2E-3</v>
      </c>
      <c r="L147" s="8">
        <f t="shared" si="56"/>
        <v>2.7</v>
      </c>
      <c r="M147" s="8">
        <f t="shared" si="56"/>
        <v>5.5</v>
      </c>
      <c r="N147" s="8">
        <f t="shared" si="56"/>
        <v>0</v>
      </c>
      <c r="O147" s="8">
        <f t="shared" si="56"/>
        <v>2</v>
      </c>
      <c r="P147" s="11">
        <f t="shared" si="56"/>
        <v>4</v>
      </c>
      <c r="Q147" s="5">
        <f t="shared" si="58"/>
        <v>1.7</v>
      </c>
      <c r="R147" s="3">
        <f t="shared" si="60"/>
        <v>2.8</v>
      </c>
      <c r="S147" s="3">
        <f t="shared" si="59"/>
        <v>3.7999999999999994</v>
      </c>
      <c r="T147" s="5">
        <f>K147*(D148-D147)*Comparisons!$B$20+T146</f>
        <v>2.5043332545799371</v>
      </c>
    </row>
    <row r="148" spans="1:20" x14ac:dyDescent="0.25">
      <c r="A148" s="21" t="s">
        <v>8</v>
      </c>
      <c r="B148" s="6">
        <f t="shared" si="57"/>
        <v>130</v>
      </c>
      <c r="C148" s="6">
        <f>B148/Comparisons!$K$12*100</f>
        <v>74.285714285714292</v>
      </c>
      <c r="D148" s="6">
        <f t="shared" si="55"/>
        <v>190.21666272899685</v>
      </c>
      <c r="E148" s="8">
        <f t="shared" si="56"/>
        <v>0.39717641305340173</v>
      </c>
      <c r="F148" s="8">
        <f t="shared" si="56"/>
        <v>10.408473071748519</v>
      </c>
      <c r="G148" s="9">
        <f t="shared" si="56"/>
        <v>0.11</v>
      </c>
      <c r="H148" s="14">
        <f t="shared" si="56"/>
        <v>0</v>
      </c>
      <c r="I148" s="14">
        <f t="shared" si="56"/>
        <v>0.15</v>
      </c>
      <c r="J148" s="14">
        <f t="shared" si="56"/>
        <v>0.4</v>
      </c>
      <c r="K148" s="47">
        <f t="shared" si="56"/>
        <v>2E-3</v>
      </c>
      <c r="L148" s="8">
        <f t="shared" si="56"/>
        <v>2.8</v>
      </c>
      <c r="M148" s="8">
        <f t="shared" si="56"/>
        <v>6</v>
      </c>
      <c r="N148" s="8">
        <f t="shared" si="56"/>
        <v>0</v>
      </c>
      <c r="O148" s="8">
        <f t="shared" si="56"/>
        <v>2</v>
      </c>
      <c r="P148" s="11">
        <f t="shared" si="56"/>
        <v>4</v>
      </c>
      <c r="Q148" s="5">
        <f t="shared" si="58"/>
        <v>1.7</v>
      </c>
      <c r="R148" s="3">
        <f t="shared" si="60"/>
        <v>2.9499999999999997</v>
      </c>
      <c r="S148" s="3">
        <f t="shared" si="59"/>
        <v>4.1999999999999993</v>
      </c>
      <c r="T148" s="5">
        <f>K148*(D149-D148)*Comparisons!$B$20+T147</f>
        <v>3.0078878298943312</v>
      </c>
    </row>
    <row r="149" spans="1:20" x14ac:dyDescent="0.25">
      <c r="A149" s="21" t="s">
        <v>8</v>
      </c>
      <c r="B149" s="6">
        <f t="shared" si="57"/>
        <v>140</v>
      </c>
      <c r="C149" s="6">
        <f>B149/Comparisons!$K$12*100</f>
        <v>80</v>
      </c>
      <c r="D149" s="6">
        <f t="shared" si="55"/>
        <v>215.39439149471656</v>
      </c>
      <c r="E149" s="8">
        <f t="shared" si="56"/>
        <v>0.34374155492040259</v>
      </c>
      <c r="F149" s="8">
        <f t="shared" si="56"/>
        <v>12.137025449151981</v>
      </c>
      <c r="G149" s="9">
        <f t="shared" si="56"/>
        <v>0.11</v>
      </c>
      <c r="H149" s="14">
        <f t="shared" si="56"/>
        <v>0</v>
      </c>
      <c r="I149" s="14">
        <f t="shared" si="56"/>
        <v>0.15</v>
      </c>
      <c r="J149" s="14">
        <f t="shared" si="56"/>
        <v>0.4</v>
      </c>
      <c r="K149" s="47">
        <f t="shared" si="56"/>
        <v>2E-3</v>
      </c>
      <c r="L149" s="8">
        <f t="shared" si="56"/>
        <v>2.9</v>
      </c>
      <c r="M149" s="8">
        <f t="shared" si="56"/>
        <v>6</v>
      </c>
      <c r="N149" s="8">
        <f t="shared" si="56"/>
        <v>0</v>
      </c>
      <c r="O149" s="8">
        <f t="shared" si="56"/>
        <v>2.75</v>
      </c>
      <c r="P149" s="11">
        <f t="shared" si="56"/>
        <v>3</v>
      </c>
      <c r="Q149" s="5">
        <f t="shared" si="58"/>
        <v>1.7</v>
      </c>
      <c r="R149" s="3">
        <f t="shared" si="60"/>
        <v>3.0999999999999996</v>
      </c>
      <c r="S149" s="3">
        <f t="shared" si="59"/>
        <v>4.5999999999999996</v>
      </c>
      <c r="T149" s="5">
        <f>K149*(D150-D149)*Comparisons!$B$20+T148</f>
        <v>3.5897203058843594</v>
      </c>
    </row>
    <row r="150" spans="1:20" x14ac:dyDescent="0.25">
      <c r="A150" s="21" t="s">
        <v>8</v>
      </c>
      <c r="B150" s="6">
        <f t="shared" si="57"/>
        <v>150</v>
      </c>
      <c r="C150" s="6">
        <f>B150/Comparisons!$K$12*100</f>
        <v>85.714285714285708</v>
      </c>
      <c r="D150" s="6">
        <f t="shared" si="55"/>
        <v>244.48601529421796</v>
      </c>
      <c r="E150" s="8">
        <f t="shared" si="56"/>
        <v>0.29511059472295603</v>
      </c>
      <c r="F150" s="8">
        <f t="shared" si="56"/>
        <v>14.130295809659806</v>
      </c>
      <c r="G150" s="9">
        <f t="shared" si="56"/>
        <v>0.11</v>
      </c>
      <c r="H150" s="14">
        <f t="shared" si="56"/>
        <v>0</v>
      </c>
      <c r="I150" s="14">
        <f t="shared" si="56"/>
        <v>0.15</v>
      </c>
      <c r="J150" s="14">
        <f t="shared" si="56"/>
        <v>0.4</v>
      </c>
      <c r="K150" s="47">
        <f t="shared" si="56"/>
        <v>2E-3</v>
      </c>
      <c r="L150" s="8">
        <f t="shared" si="56"/>
        <v>3</v>
      </c>
      <c r="M150" s="8">
        <f t="shared" si="56"/>
        <v>6.5</v>
      </c>
      <c r="N150" s="8">
        <f t="shared" si="56"/>
        <v>3.5</v>
      </c>
      <c r="O150" s="8">
        <f t="shared" si="56"/>
        <v>2.75</v>
      </c>
      <c r="P150" s="11">
        <f t="shared" si="56"/>
        <v>3</v>
      </c>
      <c r="Q150" s="5">
        <f t="shared" si="58"/>
        <v>1.7</v>
      </c>
      <c r="R150" s="3">
        <f t="shared" si="60"/>
        <v>3.2499999999999996</v>
      </c>
      <c r="S150" s="3">
        <f t="shared" si="59"/>
        <v>5</v>
      </c>
      <c r="T150" s="5">
        <f>K150*(D151-D150)*Comparisons!$B$20+T149</f>
        <v>4.2674323351246386</v>
      </c>
    </row>
    <row r="151" spans="1:20" x14ac:dyDescent="0.25">
      <c r="A151" s="21" t="s">
        <v>8</v>
      </c>
      <c r="B151" s="6">
        <f t="shared" si="57"/>
        <v>160</v>
      </c>
      <c r="C151" s="6">
        <f>B151/Comparisons!$K$12*100</f>
        <v>91.428571428571431</v>
      </c>
      <c r="D151" s="6">
        <f t="shared" si="55"/>
        <v>278.3716167562319</v>
      </c>
      <c r="E151" s="8">
        <f t="shared" si="56"/>
        <v>0.25073374395891568</v>
      </c>
      <c r="F151" s="8">
        <f t="shared" si="56"/>
        <v>16.463679498505787</v>
      </c>
      <c r="G151" s="9">
        <f t="shared" si="56"/>
        <v>0.11</v>
      </c>
      <c r="H151" s="14">
        <f t="shared" si="56"/>
        <v>0</v>
      </c>
      <c r="I151" s="14">
        <f t="shared" si="56"/>
        <v>0.15</v>
      </c>
      <c r="J151" s="14">
        <f t="shared" si="56"/>
        <v>0.4</v>
      </c>
      <c r="K151" s="47">
        <f t="shared" si="56"/>
        <v>2E-3</v>
      </c>
      <c r="L151" s="8">
        <f t="shared" si="56"/>
        <v>3.1</v>
      </c>
      <c r="M151" s="8">
        <f t="shared" si="56"/>
        <v>6.5</v>
      </c>
      <c r="N151" s="8">
        <f t="shared" si="56"/>
        <v>3.5</v>
      </c>
      <c r="O151" s="8">
        <f t="shared" si="56"/>
        <v>2.75</v>
      </c>
      <c r="P151" s="11">
        <f t="shared" si="56"/>
        <v>3</v>
      </c>
      <c r="Q151" s="5">
        <f t="shared" si="58"/>
        <v>1.7</v>
      </c>
      <c r="R151" s="3">
        <f t="shared" si="60"/>
        <v>3.3999999999999995</v>
      </c>
      <c r="S151" s="3">
        <f t="shared" si="59"/>
        <v>5.4</v>
      </c>
      <c r="T151" s="5">
        <f>K151*(D152-D151)*Comparisons!$B$20+T150</f>
        <v>5.0650912255561211</v>
      </c>
    </row>
    <row r="152" spans="1:20" x14ac:dyDescent="0.25">
      <c r="A152" s="21" t="s">
        <v>8</v>
      </c>
      <c r="B152" s="6">
        <f t="shared" si="57"/>
        <v>170</v>
      </c>
      <c r="C152" s="6">
        <f>B152/Comparisons!$K$12*100</f>
        <v>97.142857142857139</v>
      </c>
      <c r="D152" s="6">
        <f t="shared" si="55"/>
        <v>318.25456127780603</v>
      </c>
      <c r="E152" s="8">
        <f t="shared" si="56"/>
        <v>0.20997477820430568</v>
      </c>
      <c r="F152" s="8">
        <f t="shared" si="56"/>
        <v>19.268980944288639</v>
      </c>
      <c r="G152" s="9">
        <f t="shared" si="56"/>
        <v>0.11</v>
      </c>
      <c r="H152" s="14">
        <f t="shared" si="56"/>
        <v>0</v>
      </c>
      <c r="I152" s="14">
        <f t="shared" si="56"/>
        <v>0.15</v>
      </c>
      <c r="J152" s="14">
        <f t="shared" si="56"/>
        <v>0.4</v>
      </c>
      <c r="K152" s="47">
        <f t="shared" si="56"/>
        <v>2E-3</v>
      </c>
      <c r="L152" s="8">
        <f t="shared" si="56"/>
        <v>3.2</v>
      </c>
      <c r="M152" s="8">
        <f t="shared" si="56"/>
        <v>6</v>
      </c>
      <c r="N152" s="8">
        <f t="shared" si="56"/>
        <v>3.5</v>
      </c>
      <c r="O152" s="8">
        <f t="shared" si="56"/>
        <v>2.75</v>
      </c>
      <c r="P152" s="11">
        <f t="shared" si="56"/>
        <v>3</v>
      </c>
      <c r="Q152" s="5">
        <f t="shared" si="58"/>
        <v>1.7</v>
      </c>
      <c r="R152" s="3">
        <f t="shared" si="60"/>
        <v>3.5499999999999994</v>
      </c>
      <c r="S152" s="3">
        <f t="shared" si="59"/>
        <v>5.8000000000000007</v>
      </c>
      <c r="T152" s="5">
        <f>K152*(D153-D152)*Comparisons!$B$20+T151</f>
        <v>6.017586576237715</v>
      </c>
    </row>
    <row r="153" spans="1:20" x14ac:dyDescent="0.25">
      <c r="A153" s="21" t="s">
        <v>8</v>
      </c>
      <c r="B153" s="6">
        <f t="shared" si="57"/>
        <v>180</v>
      </c>
      <c r="C153" s="6">
        <f>B153/Comparisons!$K$12*100</f>
        <v>102.85714285714285</v>
      </c>
      <c r="D153" s="6">
        <f t="shared" si="55"/>
        <v>365.87932881188573</v>
      </c>
      <c r="E153" s="8">
        <f t="shared" si="56"/>
        <v>0</v>
      </c>
      <c r="F153" s="8">
        <f t="shared" si="56"/>
        <v>0</v>
      </c>
      <c r="G153" s="9">
        <f t="shared" si="56"/>
        <v>0.11</v>
      </c>
      <c r="H153" s="14">
        <f t="shared" si="56"/>
        <v>0</v>
      </c>
      <c r="I153" s="14">
        <f t="shared" si="56"/>
        <v>0.15</v>
      </c>
      <c r="J153" s="14">
        <f t="shared" si="56"/>
        <v>0.4</v>
      </c>
      <c r="K153" s="47">
        <f t="shared" si="56"/>
        <v>2E-3</v>
      </c>
      <c r="L153" s="8">
        <f t="shared" si="56"/>
        <v>3.3</v>
      </c>
      <c r="M153" s="8">
        <f t="shared" si="56"/>
        <v>6</v>
      </c>
      <c r="N153" s="8">
        <f t="shared" si="56"/>
        <v>3.5</v>
      </c>
      <c r="O153" s="8">
        <f t="shared" si="56"/>
        <v>2.75</v>
      </c>
      <c r="P153" s="11">
        <f t="shared" si="56"/>
        <v>3</v>
      </c>
      <c r="Q153" s="5">
        <f t="shared" si="58"/>
        <v>1.7</v>
      </c>
      <c r="R153" s="3">
        <f t="shared" si="60"/>
        <v>3.6999999999999993</v>
      </c>
      <c r="S153" s="3">
        <f t="shared" si="59"/>
        <v>6.2000000000000011</v>
      </c>
      <c r="T153" s="5" t="e">
        <f>K153*(D154-D153)*Comparisons!$B$20+T152</f>
        <v>#DIV/0!</v>
      </c>
    </row>
    <row r="154" spans="1:20" x14ac:dyDescent="0.25">
      <c r="A154" s="21" t="s">
        <v>8</v>
      </c>
      <c r="B154" s="6">
        <f t="shared" si="57"/>
        <v>190</v>
      </c>
      <c r="C154" s="6">
        <f>B154/Comparisons!$K$12*100</f>
        <v>108.57142857142857</v>
      </c>
      <c r="D154" s="6" t="e">
        <f t="shared" si="55"/>
        <v>#DIV/0!</v>
      </c>
      <c r="E154" s="8">
        <f t="shared" si="56"/>
        <v>0</v>
      </c>
      <c r="F154" s="8">
        <f t="shared" si="56"/>
        <v>0</v>
      </c>
      <c r="G154" s="9">
        <f t="shared" si="56"/>
        <v>0.11</v>
      </c>
      <c r="H154" s="14">
        <f t="shared" si="56"/>
        <v>0</v>
      </c>
      <c r="I154" s="14">
        <f t="shared" si="56"/>
        <v>0.15</v>
      </c>
      <c r="J154" s="14">
        <f t="shared" si="56"/>
        <v>0.4</v>
      </c>
      <c r="K154" s="47">
        <f t="shared" si="56"/>
        <v>2E-3</v>
      </c>
      <c r="L154" s="8">
        <f t="shared" si="56"/>
        <v>3.4</v>
      </c>
      <c r="M154" s="8">
        <f t="shared" si="56"/>
        <v>6</v>
      </c>
      <c r="N154" s="8">
        <f t="shared" si="56"/>
        <v>3.5</v>
      </c>
      <c r="O154" s="8">
        <f t="shared" si="56"/>
        <v>2.75</v>
      </c>
      <c r="P154" s="11">
        <f t="shared" si="56"/>
        <v>3</v>
      </c>
      <c r="Q154" s="5">
        <f t="shared" si="58"/>
        <v>1.7</v>
      </c>
      <c r="R154" s="3">
        <f t="shared" si="60"/>
        <v>3.8499999999999992</v>
      </c>
      <c r="S154" s="3">
        <f t="shared" si="59"/>
        <v>6.6000000000000014</v>
      </c>
      <c r="T154" s="5" t="e">
        <f>K154*(D155-D154)*Comparisons!$B$20+T153</f>
        <v>#DIV/0!</v>
      </c>
    </row>
  </sheetData>
  <mergeCells count="4">
    <mergeCell ref="H1:K1"/>
    <mergeCell ref="L1:P1"/>
    <mergeCell ref="E1:G1"/>
    <mergeCell ref="Q1:T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20" workbookViewId="0">
      <selection activeCell="B36" sqref="B36"/>
    </sheetView>
  </sheetViews>
  <sheetFormatPr defaultRowHeight="15" x14ac:dyDescent="0.25"/>
  <cols>
    <col min="1" max="1" width="38.7109375" customWidth="1"/>
    <col min="3" max="3" width="18" customWidth="1"/>
  </cols>
  <sheetData>
    <row r="1" spans="1:13" x14ac:dyDescent="0.25">
      <c r="A1" s="1" t="s">
        <v>9</v>
      </c>
      <c r="B1" s="21" t="s">
        <v>69</v>
      </c>
      <c r="C1" s="1" t="s">
        <v>10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6</v>
      </c>
      <c r="J1" s="21" t="s">
        <v>7</v>
      </c>
      <c r="K1" s="21" t="s">
        <v>8</v>
      </c>
      <c r="M1" s="1"/>
    </row>
    <row r="2" spans="1:13" x14ac:dyDescent="0.25">
      <c r="A2" t="s">
        <v>119</v>
      </c>
      <c r="B2" s="55">
        <f>Comparisons!B5*Comparisons!B6*Comparisons!B7</f>
        <v>0</v>
      </c>
      <c r="C2" t="s">
        <v>88</v>
      </c>
      <c r="D2" s="55">
        <f>Comparisons!D5*Comparisons!D6*Comparisons!D7</f>
        <v>0</v>
      </c>
      <c r="E2" s="55">
        <f>Comparisons!E5*Comparisons!E6*Comparisons!E7</f>
        <v>0</v>
      </c>
      <c r="F2" s="55">
        <f>Comparisons!F5*Comparisons!F6*Comparisons!F7</f>
        <v>0</v>
      </c>
      <c r="G2" s="55">
        <f>Comparisons!G5*Comparisons!G6*Comparisons!G7</f>
        <v>0</v>
      </c>
      <c r="H2" s="55">
        <f>Comparisons!H5*Comparisons!H6*Comparisons!H7</f>
        <v>0</v>
      </c>
      <c r="I2" s="55">
        <f>Comparisons!I5*Comparisons!I6*Comparisons!I7</f>
        <v>0</v>
      </c>
      <c r="J2" s="55">
        <f>Comparisons!J5*Comparisons!J6*Comparisons!J7</f>
        <v>0</v>
      </c>
      <c r="K2" s="55">
        <f>Comparisons!K5*Comparisons!K6*Comparisons!K7</f>
        <v>0</v>
      </c>
    </row>
    <row r="3" spans="1:13" x14ac:dyDescent="0.25">
      <c r="A3" s="49" t="s">
        <v>120</v>
      </c>
      <c r="B3" s="55">
        <f>Comparisons!B8*Comparisons!B9*Comparisons!B10</f>
        <v>0</v>
      </c>
      <c r="C3" t="s">
        <v>88</v>
      </c>
      <c r="D3" s="55">
        <f>Comparisons!D8*Comparisons!D9*Comparisons!D10</f>
        <v>0</v>
      </c>
      <c r="E3" s="55">
        <f>Comparisons!E8*Comparisons!E9*Comparisons!E10</f>
        <v>0</v>
      </c>
      <c r="F3" s="55">
        <f>Comparisons!F8*Comparisons!F9*Comparisons!F10</f>
        <v>0</v>
      </c>
      <c r="G3" s="55">
        <f>Comparisons!G8*Comparisons!G9*Comparisons!G10</f>
        <v>0</v>
      </c>
      <c r="H3" s="55">
        <f>Comparisons!H8*Comparisons!H9*Comparisons!H10</f>
        <v>0</v>
      </c>
      <c r="I3" s="55">
        <f>Comparisons!I8*Comparisons!I9*Comparisons!I10</f>
        <v>0</v>
      </c>
      <c r="J3" s="55">
        <f>Comparisons!J8*Comparisons!J9*Comparisons!J10</f>
        <v>0</v>
      </c>
      <c r="K3" s="55">
        <f>Comparisons!K8*Comparisons!K9*Comparisons!K10</f>
        <v>0</v>
      </c>
    </row>
    <row r="4" spans="1:13" x14ac:dyDescent="0.25">
      <c r="A4" s="49" t="s">
        <v>121</v>
      </c>
      <c r="B4" s="55">
        <f>B2+B3</f>
        <v>0</v>
      </c>
      <c r="C4" t="s">
        <v>88</v>
      </c>
      <c r="D4" s="55">
        <f t="shared" ref="D4:K4" si="0">D2+D3</f>
        <v>0</v>
      </c>
      <c r="E4" s="55">
        <f t="shared" si="0"/>
        <v>0</v>
      </c>
      <c r="F4" s="55">
        <f t="shared" si="0"/>
        <v>0</v>
      </c>
      <c r="G4" s="55">
        <f t="shared" si="0"/>
        <v>0</v>
      </c>
      <c r="H4" s="55">
        <f t="shared" si="0"/>
        <v>0</v>
      </c>
      <c r="I4" s="55">
        <f t="shared" si="0"/>
        <v>0</v>
      </c>
      <c r="J4" s="55">
        <f t="shared" si="0"/>
        <v>0</v>
      </c>
      <c r="K4" s="55">
        <f t="shared" si="0"/>
        <v>0</v>
      </c>
    </row>
    <row r="5" spans="1:13" x14ac:dyDescent="0.25">
      <c r="A5" s="49" t="s">
        <v>122</v>
      </c>
      <c r="B5" s="56">
        <f>Comparisons!B16/100*Comparisons!B17</f>
        <v>1.5640000000000001</v>
      </c>
      <c r="C5" t="s">
        <v>123</v>
      </c>
      <c r="D5" s="56">
        <f>Comparisons!D16/100*Comparisons!D17</f>
        <v>1.5640000000000001</v>
      </c>
      <c r="E5" s="56">
        <f>Comparisons!E16/100*Comparisons!E17</f>
        <v>1.5640000000000001</v>
      </c>
      <c r="F5" s="56">
        <f>Comparisons!F16/100*Comparisons!F17</f>
        <v>1.5640000000000001</v>
      </c>
      <c r="G5" s="56">
        <f>Comparisons!G16/100*Comparisons!G17</f>
        <v>1.5640000000000001</v>
      </c>
      <c r="H5" s="56">
        <f>Comparisons!H16/100*Comparisons!H17</f>
        <v>1.5640000000000001</v>
      </c>
      <c r="I5" s="56">
        <f>Comparisons!I16/100*Comparisons!I17</f>
        <v>1.5640000000000001</v>
      </c>
      <c r="J5" s="56">
        <f>Comparisons!J16/100*Comparisons!J17</f>
        <v>1.5640000000000001</v>
      </c>
      <c r="K5" s="56">
        <f>Comparisons!K16/100*Comparisons!K17</f>
        <v>1.5640000000000001</v>
      </c>
    </row>
    <row r="6" spans="1:13" x14ac:dyDescent="0.25">
      <c r="A6" s="49" t="s">
        <v>124</v>
      </c>
      <c r="B6" s="56">
        <f>Comparisons!B33/100*Comparisons!B34</f>
        <v>0.79200000000000004</v>
      </c>
      <c r="C6" t="s">
        <v>123</v>
      </c>
      <c r="D6" s="56">
        <f>Comparisons!D33/100*Comparisons!D34</f>
        <v>0.79200000000000004</v>
      </c>
      <c r="E6" s="56">
        <f>Comparisons!E33/100*Comparisons!E34</f>
        <v>0.79200000000000004</v>
      </c>
      <c r="F6" s="56">
        <f>Comparisons!F33/100*Comparisons!F34</f>
        <v>0.79200000000000004</v>
      </c>
      <c r="G6" s="56">
        <f>Comparisons!G33/100*Comparisons!G34</f>
        <v>0.79200000000000004</v>
      </c>
      <c r="H6" s="56">
        <f>Comparisons!H33/100*Comparisons!H34</f>
        <v>0.79200000000000004</v>
      </c>
      <c r="I6" s="56">
        <f>Comparisons!I33/100*Comparisons!I34</f>
        <v>0.79200000000000004</v>
      </c>
      <c r="J6" s="56">
        <f>Comparisons!J33/100*Comparisons!J34</f>
        <v>0.79200000000000004</v>
      </c>
      <c r="K6" s="56">
        <f>Comparisons!K33/100*Comparisons!K34</f>
        <v>0.79200000000000004</v>
      </c>
    </row>
    <row r="7" spans="1:13" x14ac:dyDescent="0.25">
      <c r="A7" s="49" t="s">
        <v>125</v>
      </c>
      <c r="B7" s="56">
        <f>B5*(1-Comparisons!B18/100)*(1-Comparisons!B19/100)</f>
        <v>1.3502012000000001</v>
      </c>
      <c r="C7" t="s">
        <v>123</v>
      </c>
      <c r="D7" s="56">
        <f>D5*(1-Comparisons!D18/100)*(1-Comparisons!D19/100)</f>
        <v>1.3502012000000001</v>
      </c>
      <c r="E7" s="56">
        <f>E5*(1-Comparisons!E18/100)*(1-Comparisons!E19/100)</f>
        <v>1.3502012000000001</v>
      </c>
      <c r="F7" s="56">
        <f>F5*(1-Comparisons!F18/100)*(1-Comparisons!F19/100)</f>
        <v>1.3502012000000001</v>
      </c>
      <c r="G7" s="56">
        <f>G5*(1-Comparisons!G18/100)*(1-Comparisons!G19/100)</f>
        <v>1.3502012000000001</v>
      </c>
      <c r="H7" s="56">
        <f>H5*(1-Comparisons!H18/100)*(1-Comparisons!H19/100)</f>
        <v>1.3502012000000001</v>
      </c>
      <c r="I7" s="56">
        <f>I5*(1-Comparisons!I18/100)*(1-Comparisons!I19/100)</f>
        <v>1.3502012000000001</v>
      </c>
      <c r="J7" s="56">
        <f>J5*(1-Comparisons!J18/100)*(1-Comparisons!J19/100)</f>
        <v>1.3502012000000001</v>
      </c>
      <c r="K7" s="56">
        <f>K5*(1-Comparisons!K18/100)*(1-Comparisons!K19/100)</f>
        <v>1.3502012000000001</v>
      </c>
    </row>
    <row r="8" spans="1:13" x14ac:dyDescent="0.25">
      <c r="A8" s="49" t="s">
        <v>126</v>
      </c>
      <c r="B8" s="56">
        <f>B6*(1-Comparisons!B18/100)*(1-Comparisons!B19/100)</f>
        <v>0.68373360000000005</v>
      </c>
      <c r="C8" t="s">
        <v>123</v>
      </c>
      <c r="D8" s="56">
        <f>D6*(1-Comparisons!D18/100)*(1-Comparisons!D19/100)</f>
        <v>0.68373360000000005</v>
      </c>
      <c r="E8" s="56">
        <f>E6*(1-Comparisons!E18/100)*(1-Comparisons!E19/100)</f>
        <v>0.68373360000000005</v>
      </c>
      <c r="F8" s="56">
        <f>F6*(1-Comparisons!F18/100)*(1-Comparisons!F19/100)</f>
        <v>0.68373360000000005</v>
      </c>
      <c r="G8" s="56">
        <f>G6*(1-Comparisons!G18/100)*(1-Comparisons!G19/100)</f>
        <v>0.68373360000000005</v>
      </c>
      <c r="H8" s="56">
        <f>H6*(1-Comparisons!H18/100)*(1-Comparisons!H19/100)</f>
        <v>0.68373360000000005</v>
      </c>
      <c r="I8" s="56">
        <f>I6*(1-Comparisons!I18/100)*(1-Comparisons!I19/100)</f>
        <v>0.68373360000000005</v>
      </c>
      <c r="J8" s="56">
        <f>J6*(1-Comparisons!J18/100)*(1-Comparisons!J19/100)</f>
        <v>0.68373360000000005</v>
      </c>
      <c r="K8" s="56">
        <f>K6*(1-Comparisons!K18/100)*(1-Comparisons!K19/100)</f>
        <v>0.68373360000000005</v>
      </c>
    </row>
    <row r="9" spans="1:13" x14ac:dyDescent="0.25">
      <c r="A9" s="49" t="s">
        <v>127</v>
      </c>
      <c r="B9" s="57">
        <f>1-(1-Comparisons!B27/100)*(1-Comparisons!B26/100)</f>
        <v>0.16700000000000004</v>
      </c>
      <c r="D9" s="57">
        <f>1-(1-Comparisons!D27/100)*(1-Comparisons!D26/100)</f>
        <v>0.16700000000000004</v>
      </c>
      <c r="E9" s="57">
        <f>1-(1-Comparisons!E27/100)*(1-Comparisons!E26/100)</f>
        <v>0.16700000000000004</v>
      </c>
      <c r="F9" s="57">
        <f>1-(1-Comparisons!F27/100)*(1-Comparisons!F26/100)</f>
        <v>0.16700000000000004</v>
      </c>
      <c r="G9" s="57">
        <f>1-(1-Comparisons!G27/100)*(1-Comparisons!G26/100)</f>
        <v>0.16700000000000004</v>
      </c>
      <c r="H9" s="57">
        <f>1-(1-Comparisons!H27/100)*(1-Comparisons!H26/100)</f>
        <v>0.16700000000000004</v>
      </c>
      <c r="I9" s="57">
        <f>1-(1-Comparisons!I27/100)*(1-Comparisons!I26/100)</f>
        <v>0.16700000000000004</v>
      </c>
      <c r="J9" s="57">
        <f>1-(1-Comparisons!J27/100)*(1-Comparisons!J26/100)</f>
        <v>0.16700000000000004</v>
      </c>
      <c r="K9" s="57">
        <f>1-(1-Comparisons!K27/100)*(1-Comparisons!K26/100)</f>
        <v>0.16700000000000004</v>
      </c>
    </row>
    <row r="10" spans="1:13" x14ac:dyDescent="0.25">
      <c r="A10" s="49" t="s">
        <v>128</v>
      </c>
      <c r="B10" s="57">
        <f>1-(1-Comparisons!B29/100)*(1-Comparisons!B28/100)</f>
        <v>0.11680000000000001</v>
      </c>
      <c r="D10" s="57">
        <f>1-(1-Comparisons!D29/100)*(1-Comparisons!D28/100)</f>
        <v>0.11680000000000001</v>
      </c>
      <c r="E10" s="57">
        <f>1-(1-Comparisons!E29/100)*(1-Comparisons!E28/100)</f>
        <v>0.11680000000000001</v>
      </c>
      <c r="F10" s="57">
        <f>1-(1-Comparisons!F29/100)*(1-Comparisons!F28/100)</f>
        <v>0.11680000000000001</v>
      </c>
      <c r="G10" s="57">
        <f>1-(1-Comparisons!G29/100)*(1-Comparisons!G28/100)</f>
        <v>0.11680000000000001</v>
      </c>
      <c r="H10" s="57">
        <f>1-(1-Comparisons!H29/100)*(1-Comparisons!H28/100)</f>
        <v>0.11680000000000001</v>
      </c>
      <c r="I10" s="57">
        <f>1-(1-Comparisons!I29/100)*(1-Comparisons!I28/100)</f>
        <v>0.11680000000000001</v>
      </c>
      <c r="J10" s="57">
        <f>1-(1-Comparisons!J29/100)*(1-Comparisons!J28/100)</f>
        <v>0.11680000000000001</v>
      </c>
      <c r="K10" s="57">
        <f>1-(1-Comparisons!K29/100)*(1-Comparisons!K28/100)</f>
        <v>0.11680000000000001</v>
      </c>
    </row>
    <row r="11" spans="1:13" x14ac:dyDescent="0.25">
      <c r="A11" s="49" t="s">
        <v>129</v>
      </c>
      <c r="B11" s="57">
        <f>(1-B10)/(1-B10+B9)</f>
        <v>0.84098266996762516</v>
      </c>
      <c r="D11" s="57">
        <f t="shared" ref="D11:K11" si="1">(1-D10)/(1-D10+D9)</f>
        <v>0.84098266996762516</v>
      </c>
      <c r="E11" s="57">
        <f t="shared" si="1"/>
        <v>0.84098266996762516</v>
      </c>
      <c r="F11" s="57">
        <f t="shared" si="1"/>
        <v>0.84098266996762516</v>
      </c>
      <c r="G11" s="57">
        <f t="shared" si="1"/>
        <v>0.84098266996762516</v>
      </c>
      <c r="H11" s="57">
        <f t="shared" si="1"/>
        <v>0.84098266996762516</v>
      </c>
      <c r="I11" s="57">
        <f t="shared" si="1"/>
        <v>0.84098266996762516</v>
      </c>
      <c r="J11" s="57">
        <f t="shared" si="1"/>
        <v>0.84098266996762516</v>
      </c>
      <c r="K11" s="57">
        <f t="shared" si="1"/>
        <v>0.84098266996762516</v>
      </c>
    </row>
    <row r="12" spans="1:13" x14ac:dyDescent="0.25">
      <c r="A12" s="49" t="s">
        <v>130</v>
      </c>
      <c r="B12" s="57">
        <f>B9/(1-B10+B9)</f>
        <v>0.15901733003237481</v>
      </c>
      <c r="D12" s="57">
        <f t="shared" ref="D12:K12" si="2">D9/(1-D10+D9)</f>
        <v>0.15901733003237481</v>
      </c>
      <c r="E12" s="57">
        <f t="shared" si="2"/>
        <v>0.15901733003237481</v>
      </c>
      <c r="F12" s="57">
        <f t="shared" si="2"/>
        <v>0.15901733003237481</v>
      </c>
      <c r="G12" s="57">
        <f t="shared" si="2"/>
        <v>0.15901733003237481</v>
      </c>
      <c r="H12" s="57">
        <f t="shared" si="2"/>
        <v>0.15901733003237481</v>
      </c>
      <c r="I12" s="57">
        <f t="shared" si="2"/>
        <v>0.15901733003237481</v>
      </c>
      <c r="J12" s="57">
        <f t="shared" si="2"/>
        <v>0.15901733003237481</v>
      </c>
      <c r="K12" s="57">
        <f t="shared" si="2"/>
        <v>0.15901733003237481</v>
      </c>
    </row>
    <row r="13" spans="1:13" x14ac:dyDescent="0.25">
      <c r="A13" s="49" t="s">
        <v>131</v>
      </c>
      <c r="B13" s="57">
        <f>B9*B11+B10*B12</f>
        <v>0.15901733003237481</v>
      </c>
      <c r="D13" s="57">
        <f t="shared" ref="D13:K13" si="3">D9*D11+D10*D12</f>
        <v>0.15901733003237481</v>
      </c>
      <c r="E13" s="57">
        <f t="shared" si="3"/>
        <v>0.15901733003237481</v>
      </c>
      <c r="F13" s="57">
        <f t="shared" si="3"/>
        <v>0.15901733003237481</v>
      </c>
      <c r="G13" s="57">
        <f t="shared" si="3"/>
        <v>0.15901733003237481</v>
      </c>
      <c r="H13" s="57">
        <f t="shared" si="3"/>
        <v>0.15901733003237481</v>
      </c>
      <c r="I13" s="57">
        <f t="shared" si="3"/>
        <v>0.15901733003237481</v>
      </c>
      <c r="J13" s="57">
        <f t="shared" si="3"/>
        <v>0.15901733003237481</v>
      </c>
      <c r="K13" s="57">
        <f t="shared" si="3"/>
        <v>0.15901733003237481</v>
      </c>
    </row>
    <row r="14" spans="1:13" x14ac:dyDescent="0.25">
      <c r="A14" s="49" t="s">
        <v>132</v>
      </c>
      <c r="B14" s="57">
        <f>ROUNDUP(((146/30)+(Comparisons!B32/30))/Comparisons!B15,0)</f>
        <v>2</v>
      </c>
      <c r="D14" s="57">
        <f>ROUNDUP(((146/30)+(Comparisons!D32/30))/Comparisons!D15,0)</f>
        <v>2</v>
      </c>
      <c r="E14" s="57">
        <f>ROUNDUP(((146/30)+(Comparisons!E32/30))/Comparisons!E15,0)</f>
        <v>2</v>
      </c>
      <c r="F14" s="57">
        <f>ROUNDUP(((146/30)+(Comparisons!F32/30))/Comparisons!F15,0)</f>
        <v>2</v>
      </c>
      <c r="G14" s="57">
        <f>ROUNDUP(((146/30)+(Comparisons!G32/30))/Comparisons!G15,0)</f>
        <v>2</v>
      </c>
      <c r="H14" s="57">
        <f>ROUNDUP(((146/30)+(Comparisons!H32/30))/Comparisons!H15,0)</f>
        <v>2</v>
      </c>
      <c r="I14" s="57">
        <f>ROUNDUP(((146/30)+(Comparisons!I32/30))/Comparisons!I15,0)</f>
        <v>2</v>
      </c>
      <c r="J14" s="57">
        <f>ROUNDUP(((146/30)+(Comparisons!J32/30))/Comparisons!J15,0)</f>
        <v>2</v>
      </c>
      <c r="K14" s="57">
        <f>ROUNDUP(((146/30)+(Comparisons!K32/30))/Comparisons!K15,0)</f>
        <v>2</v>
      </c>
    </row>
    <row r="15" spans="1:13" x14ac:dyDescent="0.25">
      <c r="A15" s="49" t="s">
        <v>133</v>
      </c>
      <c r="B15" s="71"/>
      <c r="C15" s="75"/>
      <c r="D15" s="71"/>
      <c r="E15" s="71"/>
      <c r="F15" s="71"/>
      <c r="G15" s="71"/>
      <c r="H15" s="71"/>
      <c r="I15" s="71"/>
      <c r="J15" s="71"/>
      <c r="K15" s="71"/>
    </row>
    <row r="16" spans="1:13" x14ac:dyDescent="0.25">
      <c r="A16" s="49" t="s">
        <v>134</v>
      </c>
      <c r="B16" s="71">
        <f>Comparisons!B16/100*B23+Comparisons!B33/100*(1-B23)</f>
        <v>0.89421911182009983</v>
      </c>
      <c r="C16" s="75" t="s">
        <v>77</v>
      </c>
      <c r="D16" s="71">
        <f>Comparisons!D16/100*D23+Comparisons!D33/100*(1-D23)</f>
        <v>0.89421911182009983</v>
      </c>
      <c r="E16" s="71">
        <f>Comparisons!E16/100*E23+Comparisons!E33/100*(1-E23)</f>
        <v>0.89421911182009983</v>
      </c>
      <c r="F16" s="71">
        <f>Comparisons!F16/100*F23+Comparisons!F33/100*(1-F23)</f>
        <v>0.89421911182009983</v>
      </c>
      <c r="G16" s="71">
        <f>Comparisons!G16/100*G23+Comparisons!G33/100*(1-G23)</f>
        <v>0.89421911182009983</v>
      </c>
      <c r="H16" s="71">
        <f>Comparisons!H16/100*H23+Comparisons!H33/100*(1-H23)</f>
        <v>0.89421911182009983</v>
      </c>
      <c r="I16" s="71">
        <f>Comparisons!I16/100*I23+Comparisons!I33/100*(1-I23)</f>
        <v>0.89421911182009983</v>
      </c>
      <c r="J16" s="71">
        <f>Comparisons!J16/100*J23+Comparisons!J33/100*(1-J23)</f>
        <v>0.89421911182009983</v>
      </c>
      <c r="K16" s="71">
        <f>Comparisons!K16/100*K23+Comparisons!K33/100*(1-K23)</f>
        <v>0.89421911182009983</v>
      </c>
    </row>
    <row r="17" spans="1:13" x14ac:dyDescent="0.25">
      <c r="A17" s="49" t="s">
        <v>135</v>
      </c>
      <c r="B17" s="71">
        <f>B11*Comparisons!B16/100+Calculations!B12*Comparisons!B33/100</f>
        <v>0.88819653399352505</v>
      </c>
      <c r="C17" s="75" t="s">
        <v>77</v>
      </c>
      <c r="D17" s="71">
        <f>D11*Comparisons!D16/100+Calculations!D12*Comparisons!D33/100</f>
        <v>0.88819653399352505</v>
      </c>
      <c r="E17" s="71">
        <f>E11*Comparisons!E16/100+Calculations!E12*Comparisons!E33/100</f>
        <v>0.88819653399352505</v>
      </c>
      <c r="F17" s="71">
        <f>F11*Comparisons!F16/100+Calculations!F12*Comparisons!F33/100</f>
        <v>0.88819653399352505</v>
      </c>
      <c r="G17" s="71">
        <f>G11*Comparisons!G16/100+Calculations!G12*Comparisons!G33/100</f>
        <v>0.88819653399352505</v>
      </c>
      <c r="H17" s="71">
        <f>H11*Comparisons!H16/100+Calculations!H12*Comparisons!H33/100</f>
        <v>0.88819653399352505</v>
      </c>
      <c r="I17" s="71">
        <f>I11*Comparisons!I16/100+Calculations!I12*Comparisons!I33/100</f>
        <v>0.88819653399352505</v>
      </c>
      <c r="J17" s="71">
        <f>J11*Comparisons!J16/100+Calculations!J12*Comparisons!J33/100</f>
        <v>0.88819653399352505</v>
      </c>
      <c r="K17" s="71">
        <f>K11*Comparisons!K16/100+Calculations!K12*Comparisons!K33/100</f>
        <v>0.88819653399352505</v>
      </c>
    </row>
    <row r="18" spans="1:13" x14ac:dyDescent="0.25">
      <c r="A18" s="49" t="s">
        <v>136</v>
      </c>
      <c r="B18" s="71">
        <f>B11*Comparisons!B16/100*Comparisons!B17+Calculations!B12*Comparisons!B33/100*Comparisons!B34</f>
        <v>1.4412386212150068</v>
      </c>
      <c r="C18" s="75" t="s">
        <v>137</v>
      </c>
      <c r="D18" s="71">
        <f>D11*Comparisons!D16/100*Comparisons!D17+Calculations!D12*Comparisons!D33/100*Comparisons!D34</f>
        <v>1.4412386212150068</v>
      </c>
      <c r="E18" s="71">
        <f>E11*Comparisons!E16/100*Comparisons!E17+Calculations!E12*Comparisons!E33/100*Comparisons!E34</f>
        <v>1.4412386212150068</v>
      </c>
      <c r="F18" s="71">
        <f>F11*Comparisons!F16/100*Comparisons!F17+Calculations!F12*Comparisons!F33/100*Comparisons!F34</f>
        <v>1.4412386212150068</v>
      </c>
      <c r="G18" s="71">
        <f>G11*Comparisons!G16/100*Comparisons!G17+Calculations!G12*Comparisons!G33/100*Comparisons!G34</f>
        <v>1.4412386212150068</v>
      </c>
      <c r="H18" s="71">
        <f>H11*Comparisons!H16/100*Comparisons!H17+Calculations!H12*Comparisons!H33/100*Comparisons!H34</f>
        <v>1.4412386212150068</v>
      </c>
      <c r="I18" s="71">
        <f>I11*Comparisons!I16/100*Comparisons!I17+Calculations!I12*Comparisons!I33/100*Comparisons!I34</f>
        <v>1.4412386212150068</v>
      </c>
      <c r="J18" s="71">
        <f>J11*Comparisons!J16/100*Comparisons!J17+Calculations!J12*Comparisons!J33/100*Comparisons!J34</f>
        <v>1.4412386212150068</v>
      </c>
      <c r="K18" s="71">
        <f>K11*Comparisons!K16/100*Comparisons!K17+Calculations!K12*Comparisons!K33/100*Comparisons!K34</f>
        <v>1.4412386212150068</v>
      </c>
    </row>
    <row r="19" spans="1:13" x14ac:dyDescent="0.25">
      <c r="A19" s="49" t="s">
        <v>138</v>
      </c>
      <c r="B19" s="71">
        <f>B18*(1-Comparisons!B18/100)*(1-Comparisons!B19/100)</f>
        <v>1.2442213016949153</v>
      </c>
      <c r="C19" s="75" t="s">
        <v>137</v>
      </c>
      <c r="D19" s="71">
        <f>D18*(1-Comparisons!D18/100)*(1-Comparisons!D19/100)</f>
        <v>1.2442213016949153</v>
      </c>
      <c r="E19" s="71">
        <f>E18*(1-Comparisons!E18/100)*(1-Comparisons!E19/100)</f>
        <v>1.2442213016949153</v>
      </c>
      <c r="F19" s="71">
        <f>F18*(1-Comparisons!F18/100)*(1-Comparisons!F19/100)</f>
        <v>1.2442213016949153</v>
      </c>
      <c r="G19" s="71">
        <f>G18*(1-Comparisons!G18/100)*(1-Comparisons!G19/100)</f>
        <v>1.2442213016949153</v>
      </c>
      <c r="H19" s="71">
        <f>H18*(1-Comparisons!H18/100)*(1-Comparisons!H19/100)</f>
        <v>1.2442213016949153</v>
      </c>
      <c r="I19" s="71">
        <f>I18*(1-Comparisons!I18/100)*(1-Comparisons!I19/100)</f>
        <v>1.2442213016949153</v>
      </c>
      <c r="J19" s="71">
        <f>J18*(1-Comparisons!J18/100)*(1-Comparisons!J19/100)</f>
        <v>1.2442213016949153</v>
      </c>
      <c r="K19" s="71">
        <f>K18*(1-Comparisons!K18/100)*(1-Comparisons!K19/100)</f>
        <v>1.2442213016949153</v>
      </c>
    </row>
    <row r="20" spans="1:13" x14ac:dyDescent="0.25">
      <c r="A20" s="49" t="s">
        <v>139</v>
      </c>
      <c r="B20" s="70"/>
      <c r="C20" s="75"/>
      <c r="D20" s="70"/>
      <c r="E20" s="70"/>
      <c r="F20" s="70"/>
      <c r="G20" s="70"/>
      <c r="H20" s="70"/>
      <c r="I20" s="70"/>
      <c r="J20" s="70"/>
      <c r="K20" s="70"/>
    </row>
    <row r="21" spans="1:13" x14ac:dyDescent="0.25">
      <c r="A21" s="49" t="s">
        <v>140</v>
      </c>
      <c r="B21" s="70">
        <f>B13/B19</f>
        <v>0.12780469986790668</v>
      </c>
      <c r="C21" s="75" t="s">
        <v>141</v>
      </c>
      <c r="D21" s="70">
        <f t="shared" ref="D21:K21" si="4">D13/D19</f>
        <v>0.12780469986790668</v>
      </c>
      <c r="E21" s="70">
        <f t="shared" si="4"/>
        <v>0.12780469986790668</v>
      </c>
      <c r="F21" s="70">
        <f t="shared" si="4"/>
        <v>0.12780469986790668</v>
      </c>
      <c r="G21" s="70">
        <f t="shared" si="4"/>
        <v>0.12780469986790668</v>
      </c>
      <c r="H21" s="70">
        <f t="shared" si="4"/>
        <v>0.12780469986790668</v>
      </c>
      <c r="I21" s="70">
        <f t="shared" si="4"/>
        <v>0.12780469986790668</v>
      </c>
      <c r="J21" s="70">
        <f t="shared" si="4"/>
        <v>0.12780469986790668</v>
      </c>
      <c r="K21" s="70">
        <f t="shared" si="4"/>
        <v>0.12780469986790668</v>
      </c>
    </row>
    <row r="22" spans="1:13" x14ac:dyDescent="0.25">
      <c r="A22" s="49" t="s">
        <v>142</v>
      </c>
      <c r="B22" s="69"/>
      <c r="C22" s="75"/>
      <c r="D22" s="69"/>
      <c r="E22" s="69"/>
      <c r="F22" s="69"/>
      <c r="G22" s="69"/>
      <c r="H22" s="69"/>
      <c r="I22" s="69"/>
      <c r="J22" s="69"/>
      <c r="K22" s="69"/>
    </row>
    <row r="23" spans="1:13" x14ac:dyDescent="0.25">
      <c r="A23" s="49" t="s">
        <v>143</v>
      </c>
      <c r="B23" s="69">
        <f>(B11*Comparisons!B16/100)/(Calculations!B11*Comparisons!B16/100+Comparisons!B33/100*Calculations!B12)</f>
        <v>0.87109555910049918</v>
      </c>
      <c r="C23" s="75" t="s">
        <v>144</v>
      </c>
      <c r="D23" s="69">
        <f>(D11*Comparisons!D16/100)/(Calculations!D11*Comparisons!D16/100+Comparisons!D33/100*Calculations!D12)</f>
        <v>0.87109555910049918</v>
      </c>
      <c r="E23" s="69">
        <f>(E11*Comparisons!E16/100)/(Calculations!E11*Comparisons!E16/100+Comparisons!E33/100*Calculations!E12)</f>
        <v>0.87109555910049918</v>
      </c>
      <c r="F23" s="69">
        <f>(F11*Comparisons!F16/100)/(Calculations!F11*Comparisons!F16/100+Comparisons!F33/100*Calculations!F12)</f>
        <v>0.87109555910049918</v>
      </c>
      <c r="G23" s="69">
        <f>(G11*Comparisons!G16/100)/(Calculations!G11*Comparisons!G16/100+Comparisons!G33/100*Calculations!G12)</f>
        <v>0.87109555910049918</v>
      </c>
      <c r="H23" s="69">
        <f>(H11*Comparisons!H16/100)/(Calculations!H11*Comparisons!H16/100+Comparisons!H33/100*Calculations!H12)</f>
        <v>0.87109555910049918</v>
      </c>
      <c r="I23" s="69">
        <f>(I11*Comparisons!I16/100)/(Calculations!I11*Comparisons!I16/100+Comparisons!I33/100*Calculations!I12)</f>
        <v>0.87109555910049918</v>
      </c>
      <c r="J23" s="69">
        <f>(J11*Comparisons!J16/100)/(Calculations!J11*Comparisons!J16/100+Comparisons!J33/100*Calculations!J12)</f>
        <v>0.87109555910049918</v>
      </c>
      <c r="K23" s="69">
        <f>(K11*Comparisons!K16/100)/(Calculations!K11*Comparisons!K16/100+Comparisons!K33/100*Calculations!K12)</f>
        <v>0.87109555910049918</v>
      </c>
    </row>
    <row r="24" spans="1:13" x14ac:dyDescent="0.25">
      <c r="A24" s="49" t="s">
        <v>145</v>
      </c>
      <c r="B24" s="69">
        <f>B18/B16</f>
        <v>1.6117287163338521</v>
      </c>
      <c r="C24" s="75" t="s">
        <v>146</v>
      </c>
      <c r="D24" s="69">
        <f t="shared" ref="D24:K24" si="5">D18/D16</f>
        <v>1.6117287163338521</v>
      </c>
      <c r="E24" s="69">
        <f t="shared" si="5"/>
        <v>1.6117287163338521</v>
      </c>
      <c r="F24" s="69">
        <f t="shared" si="5"/>
        <v>1.6117287163338521</v>
      </c>
      <c r="G24" s="69">
        <f t="shared" si="5"/>
        <v>1.6117287163338521</v>
      </c>
      <c r="H24" s="69">
        <f t="shared" si="5"/>
        <v>1.6117287163338521</v>
      </c>
      <c r="I24" s="69">
        <f t="shared" si="5"/>
        <v>1.6117287163338521</v>
      </c>
      <c r="J24" s="69">
        <f t="shared" si="5"/>
        <v>1.6117287163338521</v>
      </c>
      <c r="K24" s="69">
        <f t="shared" si="5"/>
        <v>1.6117287163338521</v>
      </c>
    </row>
    <row r="25" spans="1:13" x14ac:dyDescent="0.25">
      <c r="A25" t="s">
        <v>147</v>
      </c>
      <c r="B25" s="73">
        <v>2.4</v>
      </c>
      <c r="C25" s="7" t="s">
        <v>148</v>
      </c>
      <c r="D25" s="73">
        <v>2.4</v>
      </c>
      <c r="E25" s="73">
        <v>2.4</v>
      </c>
      <c r="F25" s="73">
        <v>2.4</v>
      </c>
      <c r="G25" s="73">
        <v>2.4</v>
      </c>
      <c r="H25" s="73">
        <v>2.4</v>
      </c>
      <c r="I25" s="73">
        <v>2.4</v>
      </c>
      <c r="J25" s="73">
        <v>2.4</v>
      </c>
      <c r="K25" s="73">
        <v>2.4</v>
      </c>
      <c r="M25" s="7"/>
    </row>
    <row r="26" spans="1:13" x14ac:dyDescent="0.25">
      <c r="A26" t="s">
        <v>149</v>
      </c>
      <c r="B26" s="73">
        <f>IF(B24&lt;1.5,2.8,3.2)</f>
        <v>3.2</v>
      </c>
      <c r="C26" s="7" t="s">
        <v>148</v>
      </c>
      <c r="D26" s="73">
        <f t="shared" ref="D26:K26" si="6">IF(D24&lt;1.5,2.8,3.2)</f>
        <v>3.2</v>
      </c>
      <c r="E26" s="73">
        <f t="shared" si="6"/>
        <v>3.2</v>
      </c>
      <c r="F26" s="73">
        <f t="shared" si="6"/>
        <v>3.2</v>
      </c>
      <c r="G26" s="73">
        <f t="shared" si="6"/>
        <v>3.2</v>
      </c>
      <c r="H26" s="73">
        <f t="shared" si="6"/>
        <v>3.2</v>
      </c>
      <c r="I26" s="73">
        <f t="shared" si="6"/>
        <v>3.2</v>
      </c>
      <c r="J26" s="73">
        <f t="shared" si="6"/>
        <v>3.2</v>
      </c>
      <c r="K26" s="73">
        <f t="shared" si="6"/>
        <v>3.2</v>
      </c>
      <c r="M26" s="7"/>
    </row>
    <row r="27" spans="1:13" x14ac:dyDescent="0.25">
      <c r="A27" t="s">
        <v>150</v>
      </c>
      <c r="B27" s="73">
        <f>IF(B24&lt;1.5,3.5,3.9)</f>
        <v>3.9</v>
      </c>
      <c r="C27" s="7" t="s">
        <v>148</v>
      </c>
      <c r="D27" s="73">
        <f t="shared" ref="D27:K27" si="7">IF(D24&lt;1.5,3.5,3.9)</f>
        <v>3.9</v>
      </c>
      <c r="E27" s="73">
        <f t="shared" si="7"/>
        <v>3.9</v>
      </c>
      <c r="F27" s="73">
        <f t="shared" si="7"/>
        <v>3.9</v>
      </c>
      <c r="G27" s="73">
        <f t="shared" si="7"/>
        <v>3.9</v>
      </c>
      <c r="H27" s="73">
        <f t="shared" si="7"/>
        <v>3.9</v>
      </c>
      <c r="I27" s="73">
        <f t="shared" si="7"/>
        <v>3.9</v>
      </c>
      <c r="J27" s="73">
        <f t="shared" si="7"/>
        <v>3.9</v>
      </c>
      <c r="K27" s="73">
        <f t="shared" si="7"/>
        <v>3.9</v>
      </c>
      <c r="M27" s="7"/>
    </row>
    <row r="28" spans="1:13" s="49" customFormat="1" x14ac:dyDescent="0.25">
      <c r="A28" s="49" t="s">
        <v>147</v>
      </c>
      <c r="B28" s="74">
        <f>Comparisons!B12*B25/100*Comparisons!B13</f>
        <v>0.17640000000000003</v>
      </c>
      <c r="C28" s="59" t="s">
        <v>151</v>
      </c>
      <c r="D28" s="74">
        <f>Comparisons!D12*D25/100*Comparisons!D13</f>
        <v>0.17640000000000003</v>
      </c>
      <c r="E28" s="74">
        <f>Comparisons!E12*E25/100*Comparisons!E13</f>
        <v>0.17640000000000003</v>
      </c>
      <c r="F28" s="74">
        <f>Comparisons!F12*F25/100*Comparisons!F13</f>
        <v>0.17640000000000003</v>
      </c>
      <c r="G28" s="74">
        <f>Comparisons!G12*G25/100*Comparisons!G13</f>
        <v>0.17640000000000003</v>
      </c>
      <c r="H28" s="74">
        <f>Comparisons!H12*H25/100*Comparisons!H13</f>
        <v>0.17640000000000003</v>
      </c>
      <c r="I28" s="74">
        <f>Comparisons!I12*I25/100*Comparisons!I13</f>
        <v>0.17640000000000003</v>
      </c>
      <c r="J28" s="74">
        <f>Comparisons!J12*J25/100*Comparisons!J13</f>
        <v>0.17640000000000003</v>
      </c>
      <c r="K28" s="74">
        <f>Comparisons!K12*K25/100*Comparisons!K13</f>
        <v>0.17640000000000003</v>
      </c>
      <c r="M28" s="59"/>
    </row>
    <row r="29" spans="1:13" s="49" customFormat="1" x14ac:dyDescent="0.25">
      <c r="A29" s="49" t="s">
        <v>149</v>
      </c>
      <c r="B29" s="74">
        <f>B26/100*Comparisons!B12*Comparisons!B14</f>
        <v>0.31920000000000004</v>
      </c>
      <c r="C29" s="59" t="s">
        <v>151</v>
      </c>
      <c r="D29" s="74">
        <f>D26/100*Comparisons!D12*Comparisons!D14</f>
        <v>0.31920000000000004</v>
      </c>
      <c r="E29" s="74">
        <f>E26/100*Comparisons!E12*Comparisons!E14</f>
        <v>0.31920000000000004</v>
      </c>
      <c r="F29" s="74">
        <f>F26/100*Comparisons!F12*Comparisons!F14</f>
        <v>0.31920000000000004</v>
      </c>
      <c r="G29" s="74">
        <f>G26/100*Comparisons!G12*Comparisons!G14</f>
        <v>0.31920000000000004</v>
      </c>
      <c r="H29" s="74">
        <f>H26/100*Comparisons!H12*Comparisons!H14</f>
        <v>0.31920000000000004</v>
      </c>
      <c r="I29" s="74">
        <f>I26/100*Comparisons!I12*Comparisons!I14</f>
        <v>0.31920000000000004</v>
      </c>
      <c r="J29" s="74">
        <f>J26/100*Comparisons!J12*Comparisons!J14</f>
        <v>0.31920000000000004</v>
      </c>
      <c r="K29" s="74">
        <f>K26/100*Comparisons!K12*Comparisons!K14</f>
        <v>0.31920000000000004</v>
      </c>
      <c r="M29" s="59"/>
    </row>
    <row r="30" spans="1:13" s="49" customFormat="1" x14ac:dyDescent="0.25">
      <c r="A30" s="49" t="s">
        <v>150</v>
      </c>
      <c r="B30" s="74">
        <f>B27/100*Comparisons!B12*Comparisons!B14</f>
        <v>0.38902500000000001</v>
      </c>
      <c r="C30" s="59" t="s">
        <v>151</v>
      </c>
      <c r="D30" s="74">
        <f>D27/100*Comparisons!D12*Comparisons!D14</f>
        <v>0.38902500000000001</v>
      </c>
      <c r="E30" s="74">
        <f>E27/100*Comparisons!E12*Comparisons!E14</f>
        <v>0.38902500000000001</v>
      </c>
      <c r="F30" s="74">
        <f>F27/100*Comparisons!F12*Comparisons!F14</f>
        <v>0.38902500000000001</v>
      </c>
      <c r="G30" s="74">
        <f>G27/100*Comparisons!G12*Comparisons!G14</f>
        <v>0.38902500000000001</v>
      </c>
      <c r="H30" s="74">
        <f>H27/100*Comparisons!H12*Comparisons!H14</f>
        <v>0.38902500000000001</v>
      </c>
      <c r="I30" s="74">
        <f>I27/100*Comparisons!I12*Comparisons!I14</f>
        <v>0.38902500000000001</v>
      </c>
      <c r="J30" s="74">
        <f>J27/100*Comparisons!J12*Comparisons!J14</f>
        <v>0.38902500000000001</v>
      </c>
      <c r="K30" s="74">
        <f>K27/100*Comparisons!K12*Comparisons!K14</f>
        <v>0.38902500000000001</v>
      </c>
      <c r="M30" s="59"/>
    </row>
    <row r="31" spans="1:13" x14ac:dyDescent="0.25">
      <c r="A31" t="s">
        <v>152</v>
      </c>
      <c r="B31" s="27">
        <f>(Comparisons!B15*30-4*7-Comparisons!B4)*B28</f>
        <v>47.098800000000004</v>
      </c>
      <c r="C31" s="7" t="s">
        <v>46</v>
      </c>
      <c r="D31" s="27">
        <f>(Comparisons!D15*30-4*7-Comparisons!D4)*D28</f>
        <v>47.098800000000004</v>
      </c>
      <c r="E31" s="27">
        <f>(Comparisons!E15*30-4*7-Comparisons!E4)*E28</f>
        <v>47.098800000000004</v>
      </c>
      <c r="F31" s="27">
        <f>(Comparisons!F15*30-4*7-Comparisons!F4)*F28</f>
        <v>47.098800000000004</v>
      </c>
      <c r="G31" s="27">
        <f>(Comparisons!G15*30-4*7-Comparisons!G4)*G28</f>
        <v>47.098800000000004</v>
      </c>
      <c r="H31" s="27">
        <f>(Comparisons!H15*30-4*7-Comparisons!H4)*H28</f>
        <v>47.098800000000004</v>
      </c>
      <c r="I31" s="27">
        <f>(Comparisons!I15*30-4*7-Comparisons!I4)*I28</f>
        <v>47.098800000000004</v>
      </c>
      <c r="J31" s="27">
        <f>(Comparisons!J15*30-4*7-Comparisons!J4)*J28</f>
        <v>47.098800000000004</v>
      </c>
      <c r="K31" s="27">
        <f>(Comparisons!K15*30-4*7-Comparisons!K4)*K28</f>
        <v>47.098800000000004</v>
      </c>
      <c r="M31" s="7"/>
    </row>
    <row r="32" spans="1:13" x14ac:dyDescent="0.25">
      <c r="A32" t="s">
        <v>153</v>
      </c>
      <c r="B32" s="27">
        <f>4*7*B29</f>
        <v>8.9376000000000015</v>
      </c>
      <c r="C32" s="7" t="s">
        <v>46</v>
      </c>
      <c r="D32" s="27">
        <f t="shared" ref="D32:K32" si="8">4*7*D29</f>
        <v>8.9376000000000015</v>
      </c>
      <c r="E32" s="27">
        <f t="shared" si="8"/>
        <v>8.9376000000000015</v>
      </c>
      <c r="F32" s="27">
        <f t="shared" si="8"/>
        <v>8.9376000000000015</v>
      </c>
      <c r="G32" s="27">
        <f t="shared" si="8"/>
        <v>8.9376000000000015</v>
      </c>
      <c r="H32" s="27">
        <f t="shared" si="8"/>
        <v>8.9376000000000015</v>
      </c>
      <c r="I32" s="27">
        <f t="shared" si="8"/>
        <v>8.9376000000000015</v>
      </c>
      <c r="J32" s="27">
        <f t="shared" si="8"/>
        <v>8.9376000000000015</v>
      </c>
      <c r="K32" s="27">
        <f t="shared" si="8"/>
        <v>8.9376000000000015</v>
      </c>
      <c r="M32" s="7"/>
    </row>
    <row r="33" spans="1:13" s="60" customFormat="1" x14ac:dyDescent="0.25">
      <c r="A33" s="60" t="s">
        <v>154</v>
      </c>
      <c r="B33" s="61">
        <f>Comparisons!B4*B30</f>
        <v>25.286625000000001</v>
      </c>
      <c r="C33" s="62" t="s">
        <v>46</v>
      </c>
      <c r="D33" s="61">
        <f>Comparisons!D4*D30</f>
        <v>25.286625000000001</v>
      </c>
      <c r="E33" s="61">
        <f>Comparisons!E4*E30</f>
        <v>25.286625000000001</v>
      </c>
      <c r="F33" s="61">
        <f>Comparisons!F4*F30</f>
        <v>25.286625000000001</v>
      </c>
      <c r="G33" s="61">
        <f>Comparisons!G4*G30</f>
        <v>25.286625000000001</v>
      </c>
      <c r="H33" s="61">
        <f>Comparisons!H4*H30</f>
        <v>25.286625000000001</v>
      </c>
      <c r="I33" s="61">
        <f>Comparisons!I4*I30</f>
        <v>25.286625000000001</v>
      </c>
      <c r="J33" s="61">
        <f>Comparisons!J4*J30</f>
        <v>25.286625000000001</v>
      </c>
      <c r="K33" s="61">
        <f>Comparisons!K4*K30</f>
        <v>25.286625000000001</v>
      </c>
      <c r="M33" s="62"/>
    </row>
    <row r="34" spans="1:13" s="60" customFormat="1" x14ac:dyDescent="0.25">
      <c r="A34" s="60" t="s">
        <v>155</v>
      </c>
      <c r="B34" s="61">
        <f>B31+B32+B33</f>
        <v>81.323025000000001</v>
      </c>
      <c r="C34" s="62" t="s">
        <v>156</v>
      </c>
      <c r="D34" s="61">
        <f t="shared" ref="D34:K34" si="9">D31+D32+D33</f>
        <v>81.323025000000001</v>
      </c>
      <c r="E34" s="61">
        <f t="shared" si="9"/>
        <v>81.323025000000001</v>
      </c>
      <c r="F34" s="61">
        <f t="shared" si="9"/>
        <v>81.323025000000001</v>
      </c>
      <c r="G34" s="61">
        <f t="shared" si="9"/>
        <v>81.323025000000001</v>
      </c>
      <c r="H34" s="61">
        <f t="shared" si="9"/>
        <v>81.323025000000001</v>
      </c>
      <c r="I34" s="61">
        <f t="shared" si="9"/>
        <v>81.323025000000001</v>
      </c>
      <c r="J34" s="61">
        <f t="shared" si="9"/>
        <v>81.323025000000001</v>
      </c>
      <c r="K34" s="61">
        <f t="shared" si="9"/>
        <v>81.323025000000001</v>
      </c>
      <c r="M34" s="62"/>
    </row>
    <row r="35" spans="1:13" x14ac:dyDescent="0.25">
      <c r="A35" t="s">
        <v>157</v>
      </c>
      <c r="B35" s="25">
        <f>(B28*365)*(1-B16)+B34*B16</f>
        <v>79.53141145237484</v>
      </c>
      <c r="C35" s="7" t="s">
        <v>158</v>
      </c>
      <c r="D35" s="25">
        <f t="shared" ref="D35:K35" si="10">(D28*365)*(1-D16)+D34*D16</f>
        <v>79.53141145237484</v>
      </c>
      <c r="E35" s="25">
        <f t="shared" si="10"/>
        <v>79.53141145237484</v>
      </c>
      <c r="F35" s="25">
        <f t="shared" si="10"/>
        <v>79.53141145237484</v>
      </c>
      <c r="G35" s="25">
        <f t="shared" si="10"/>
        <v>79.53141145237484</v>
      </c>
      <c r="H35" s="25">
        <f t="shared" si="10"/>
        <v>79.53141145237484</v>
      </c>
      <c r="I35" s="25">
        <f t="shared" si="10"/>
        <v>79.53141145237484</v>
      </c>
      <c r="J35" s="25">
        <f t="shared" si="10"/>
        <v>79.53141145237484</v>
      </c>
      <c r="K35" s="25">
        <f t="shared" si="10"/>
        <v>79.53141145237484</v>
      </c>
      <c r="M35" s="7"/>
    </row>
    <row r="36" spans="1:13" x14ac:dyDescent="0.25">
      <c r="A36" t="s">
        <v>159</v>
      </c>
      <c r="B36" s="57">
        <f>0.032*(Comparisons!B31-Comparisons!B3)/(LN(Comparisons!B31/Comparisons!B3)/(Comparisons!B32-Comparisons!B4))*Comparisons!B30</f>
        <v>28.843482846413522</v>
      </c>
      <c r="C36" s="7" t="s">
        <v>160</v>
      </c>
      <c r="D36" s="57">
        <f>0.032*(Comparisons!D31-Comparisons!D3)/(LN(Comparisons!D31/Comparisons!D3)/(Comparisons!D32-Comparisons!D4))*Comparisons!D30</f>
        <v>28.843482846413522</v>
      </c>
      <c r="E36" s="57">
        <f>0.032*(Comparisons!E31-Comparisons!E3)/(LN(Comparisons!E31/Comparisons!E3)/(Comparisons!E32-Comparisons!E4))*Comparisons!E30</f>
        <v>28.843482846413522</v>
      </c>
      <c r="F36" s="57">
        <f>0.032*(Comparisons!F31-Comparisons!F3)/(LN(Comparisons!F31/Comparisons!F3)/(Comparisons!F32-Comparisons!F4))*Comparisons!F30</f>
        <v>28.843482846413522</v>
      </c>
      <c r="G36" s="57">
        <f>0.032*(Comparisons!G31-Comparisons!G3)/(LN(Comparisons!G31/Comparisons!G3)/(Comparisons!G32-Comparisons!G4))*Comparisons!G30</f>
        <v>28.843482846413522</v>
      </c>
      <c r="H36" s="57">
        <f>0.032*(Comparisons!H31-Comparisons!H3)/(LN(Comparisons!H31/Comparisons!H3)/(Comparisons!H32-Comparisons!H4))*Comparisons!H30</f>
        <v>28.843482846413522</v>
      </c>
      <c r="I36" s="57">
        <f>0.032*(Comparisons!I31-Comparisons!I3)/(LN(Comparisons!I31/Comparisons!I3)/(Comparisons!I32-Comparisons!I4))*Comparisons!I30</f>
        <v>28.843482846413522</v>
      </c>
      <c r="J36" s="57">
        <f>0.032*(Comparisons!J31-Comparisons!J3)/(LN(Comparisons!J31/Comparisons!J3)/(Comparisons!J32-Comparisons!J4))*Comparisons!J30</f>
        <v>28.843482846413522</v>
      </c>
      <c r="K36" s="57">
        <f>0.032*(Comparisons!K31-Comparisons!K3)/(LN(Comparisons!K31/Comparisons!K3)/(Comparisons!K32-Comparisons!K4))*Comparisons!K30</f>
        <v>28.843482846413522</v>
      </c>
      <c r="M36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1"/>
  <sheetViews>
    <sheetView zoomScaleNormal="100" workbookViewId="0">
      <selection activeCell="F11" sqref="F11"/>
    </sheetView>
  </sheetViews>
  <sheetFormatPr defaultRowHeight="15" x14ac:dyDescent="0.25"/>
  <cols>
    <col min="1" max="1" width="12.5703125" customWidth="1"/>
    <col min="2" max="2" width="8.7109375" style="3"/>
    <col min="3" max="7" width="9.140625" style="3"/>
    <col min="8" max="8" width="8.7109375" style="3"/>
    <col min="9" max="13" width="9.140625" style="3"/>
    <col min="14" max="14" width="8.7109375" style="3"/>
    <col min="15" max="19" width="9.140625" style="3"/>
  </cols>
  <sheetData>
    <row r="1" spans="1:19" s="13" customFormat="1" x14ac:dyDescent="0.25">
      <c r="A1" s="13" t="s">
        <v>161</v>
      </c>
      <c r="B1" s="94" t="s">
        <v>162</v>
      </c>
      <c r="C1" s="94"/>
      <c r="D1" s="94"/>
      <c r="E1" s="94"/>
      <c r="F1" s="94"/>
      <c r="G1" s="94"/>
      <c r="H1" s="95" t="s">
        <v>163</v>
      </c>
      <c r="I1" s="95"/>
      <c r="J1" s="95"/>
      <c r="K1" s="95"/>
      <c r="L1" s="95"/>
      <c r="M1" s="95"/>
      <c r="N1" s="93" t="s">
        <v>164</v>
      </c>
      <c r="O1" s="93"/>
      <c r="P1" s="93"/>
      <c r="Q1" s="93"/>
      <c r="R1" s="93"/>
      <c r="S1" s="93"/>
    </row>
    <row r="2" spans="1:19" s="13" customFormat="1" x14ac:dyDescent="0.25">
      <c r="A2" s="13" t="s">
        <v>165</v>
      </c>
      <c r="B2" s="94" t="s">
        <v>166</v>
      </c>
      <c r="C2" s="94"/>
      <c r="D2" s="94" t="s">
        <v>167</v>
      </c>
      <c r="E2" s="94"/>
      <c r="F2" s="94" t="s">
        <v>168</v>
      </c>
      <c r="G2" s="94"/>
      <c r="H2" s="95" t="s">
        <v>166</v>
      </c>
      <c r="I2" s="95"/>
      <c r="J2" s="95" t="s">
        <v>167</v>
      </c>
      <c r="K2" s="95"/>
      <c r="L2" s="95" t="s">
        <v>168</v>
      </c>
      <c r="M2" s="95"/>
      <c r="N2" s="93" t="s">
        <v>166</v>
      </c>
      <c r="O2" s="93"/>
      <c r="P2" s="93" t="s">
        <v>167</v>
      </c>
      <c r="Q2" s="93"/>
      <c r="R2" s="93" t="s">
        <v>168</v>
      </c>
      <c r="S2" s="93"/>
    </row>
    <row r="3" spans="1:19" s="13" customFormat="1" x14ac:dyDescent="0.25">
      <c r="A3" s="13" t="s">
        <v>169</v>
      </c>
      <c r="B3" s="82" t="s">
        <v>101</v>
      </c>
      <c r="C3" s="82" t="s">
        <v>170</v>
      </c>
      <c r="D3" s="82" t="s">
        <v>101</v>
      </c>
      <c r="E3" s="82" t="s">
        <v>170</v>
      </c>
      <c r="F3" s="82" t="s">
        <v>101</v>
      </c>
      <c r="G3" s="82" t="s">
        <v>170</v>
      </c>
      <c r="H3" s="83" t="s">
        <v>101</v>
      </c>
      <c r="I3" s="83" t="s">
        <v>170</v>
      </c>
      <c r="J3" s="83" t="s">
        <v>101</v>
      </c>
      <c r="K3" s="83" t="s">
        <v>170</v>
      </c>
      <c r="L3" s="83" t="s">
        <v>101</v>
      </c>
      <c r="M3" s="83" t="s">
        <v>170</v>
      </c>
      <c r="N3" s="81" t="s">
        <v>101</v>
      </c>
      <c r="O3" s="81" t="s">
        <v>170</v>
      </c>
      <c r="P3" s="81" t="s">
        <v>101</v>
      </c>
      <c r="Q3" s="81" t="s">
        <v>170</v>
      </c>
      <c r="R3" s="81" t="s">
        <v>101</v>
      </c>
      <c r="S3" s="81" t="s">
        <v>170</v>
      </c>
    </row>
    <row r="4" spans="1:19" x14ac:dyDescent="0.25">
      <c r="A4" s="1">
        <v>30</v>
      </c>
      <c r="B4" s="38">
        <v>0.30868280913898488</v>
      </c>
      <c r="C4" s="41">
        <v>4.0258344344450068</v>
      </c>
      <c r="D4" s="38">
        <v>0.54977192327600255</v>
      </c>
      <c r="E4" s="41">
        <v>2.744774580353452</v>
      </c>
      <c r="F4" s="38">
        <v>0.81077976506211447</v>
      </c>
      <c r="G4" s="42">
        <v>2.1896132515234297</v>
      </c>
      <c r="H4" s="38">
        <v>0.35179824841697693</v>
      </c>
      <c r="I4" s="41">
        <v>3.6377802096543763</v>
      </c>
      <c r="J4" s="38">
        <v>0.62491498776777044</v>
      </c>
      <c r="K4" s="41">
        <v>2.4867382450706943</v>
      </c>
      <c r="L4" s="38">
        <v>0.92627678422196746</v>
      </c>
      <c r="M4" s="42">
        <v>1.9737462119956788</v>
      </c>
      <c r="N4" s="38">
        <v>0.37928125992345851</v>
      </c>
      <c r="O4" s="41">
        <v>3.4393225452228906</v>
      </c>
      <c r="P4" s="38">
        <v>0.67259886862940244</v>
      </c>
      <c r="Q4" s="41">
        <v>2.3550441041148606</v>
      </c>
      <c r="R4" s="38">
        <v>1.0000323222956895</v>
      </c>
      <c r="S4" s="41">
        <v>1.8634691801628565</v>
      </c>
    </row>
    <row r="5" spans="1:19" x14ac:dyDescent="0.25">
      <c r="A5" s="1">
        <v>40</v>
      </c>
      <c r="B5" s="39">
        <v>0.35243218898579032</v>
      </c>
      <c r="C5" s="43">
        <v>4.4677764531820419</v>
      </c>
      <c r="D5" s="39">
        <v>0.61000371138891785</v>
      </c>
      <c r="E5" s="43">
        <v>3.1344071590098457</v>
      </c>
      <c r="F5" s="39">
        <v>0.88136346986706116</v>
      </c>
      <c r="G5" s="5">
        <v>2.5521953673042157</v>
      </c>
      <c r="H5" s="39">
        <v>0.43017787773264637</v>
      </c>
      <c r="I5" s="43">
        <v>3.8134703645891319</v>
      </c>
      <c r="J5" s="39">
        <v>0.74259685912783036</v>
      </c>
      <c r="K5" s="43">
        <v>2.6824783535168408</v>
      </c>
      <c r="L5" s="39">
        <v>1.0801620796755689</v>
      </c>
      <c r="M5" s="5">
        <v>2.1696090391069776</v>
      </c>
      <c r="N5" s="39">
        <v>0.4822762880938512</v>
      </c>
      <c r="O5" s="43">
        <v>3.4925875446212298</v>
      </c>
      <c r="P5" s="39">
        <v>0.83185877270335529</v>
      </c>
      <c r="Q5" s="43">
        <v>2.4587506923638687</v>
      </c>
      <c r="R5" s="39">
        <v>1.2158078303160371</v>
      </c>
      <c r="S5" s="43">
        <v>1.9791569438884384</v>
      </c>
    </row>
    <row r="6" spans="1:19" x14ac:dyDescent="0.25">
      <c r="A6" s="1">
        <v>50</v>
      </c>
      <c r="B6" s="39">
        <v>0.35876371877934116</v>
      </c>
      <c r="C6" s="43">
        <v>5.1992272908574524</v>
      </c>
      <c r="D6" s="39">
        <v>0.60959020608450376</v>
      </c>
      <c r="E6" s="43">
        <v>3.7156108766058766</v>
      </c>
      <c r="F6" s="39">
        <v>0.86716062620486445</v>
      </c>
      <c r="G6" s="5">
        <v>3.072909218693483</v>
      </c>
      <c r="H6" s="39">
        <v>0.47295488024378124</v>
      </c>
      <c r="I6" s="43">
        <v>4.1615709581073226</v>
      </c>
      <c r="J6" s="39">
        <v>0.7995812722283262</v>
      </c>
      <c r="K6" s="43">
        <v>2.9890645053996687</v>
      </c>
      <c r="L6" s="39">
        <v>1.1449372092063044</v>
      </c>
      <c r="M6" s="5">
        <v>2.4558243747109327</v>
      </c>
      <c r="N6" s="39">
        <v>0.55515061177285674</v>
      </c>
      <c r="O6" s="43">
        <v>3.6690272907984003</v>
      </c>
      <c r="P6" s="39">
        <v>0.93797507424286841</v>
      </c>
      <c r="Q6" s="43">
        <v>2.6368859911653866</v>
      </c>
      <c r="R6" s="39">
        <v>1.3510965438641216</v>
      </c>
      <c r="S6" s="43">
        <v>2.1536609909804221</v>
      </c>
    </row>
    <row r="7" spans="1:19" x14ac:dyDescent="0.25">
      <c r="A7" s="1">
        <v>60</v>
      </c>
      <c r="B7" s="39">
        <v>0.33877197291514138</v>
      </c>
      <c r="C7" s="43">
        <v>6.2426165636243596</v>
      </c>
      <c r="D7" s="39">
        <v>0.5699267076826724</v>
      </c>
      <c r="E7" s="43">
        <v>4.5058425327030438</v>
      </c>
      <c r="F7" s="39">
        <v>0.80207970758565561</v>
      </c>
      <c r="G7" s="5">
        <v>3.7666786006621398</v>
      </c>
      <c r="H7" s="39">
        <v>0.48385236582134239</v>
      </c>
      <c r="I7" s="43">
        <v>4.6771680441984724</v>
      </c>
      <c r="J7" s="39">
        <v>0.80548945537627681</v>
      </c>
      <c r="K7" s="43">
        <v>3.4115902842158219</v>
      </c>
      <c r="L7" s="39">
        <v>1.1385892913182649</v>
      </c>
      <c r="M7" s="5">
        <v>2.8394270006944042</v>
      </c>
      <c r="N7" s="39">
        <v>0.59735712871236057</v>
      </c>
      <c r="O7" s="43">
        <v>3.9538866105646995</v>
      </c>
      <c r="P7" s="39">
        <v>0.99283932023746113</v>
      </c>
      <c r="Q7" s="43">
        <v>2.8886849478463943</v>
      </c>
      <c r="R7" s="39">
        <v>1.4120304454469237</v>
      </c>
      <c r="S7" s="43">
        <v>2.3895502097271542</v>
      </c>
    </row>
    <row r="8" spans="1:19" x14ac:dyDescent="0.25">
      <c r="A8" s="1">
        <v>70</v>
      </c>
      <c r="B8" s="39">
        <v>0.30402250855036805</v>
      </c>
      <c r="C8" s="43">
        <v>7.6414620801122348</v>
      </c>
      <c r="D8" s="39">
        <v>0.51060761332868021</v>
      </c>
      <c r="E8" s="43">
        <v>5.5247903211034002</v>
      </c>
      <c r="F8" s="39">
        <v>0.71430237093193261</v>
      </c>
      <c r="G8" s="5">
        <v>4.6462445939830461</v>
      </c>
      <c r="H8" s="39">
        <v>0.47014606266306719</v>
      </c>
      <c r="I8" s="43">
        <v>5.3705462557071346</v>
      </c>
      <c r="J8" s="39">
        <v>0.77446414795503105</v>
      </c>
      <c r="K8" s="43">
        <v>3.95886627947305</v>
      </c>
      <c r="L8" s="39">
        <v>1.0837668152704094</v>
      </c>
      <c r="M8" s="5">
        <v>3.3282609992348013</v>
      </c>
      <c r="N8" s="39">
        <v>0.61179405224883221</v>
      </c>
      <c r="O8" s="43">
        <v>4.3469709628862008</v>
      </c>
      <c r="P8" s="39">
        <v>1.0035924958793634</v>
      </c>
      <c r="Q8" s="43">
        <v>3.2177734953107056</v>
      </c>
      <c r="R8" s="39">
        <v>1.4117287983332232</v>
      </c>
      <c r="S8" s="43">
        <v>2.6911795599552168</v>
      </c>
    </row>
    <row r="9" spans="1:19" x14ac:dyDescent="0.25">
      <c r="A9" s="1">
        <v>80</v>
      </c>
      <c r="B9" s="39">
        <v>0.26328470649164248</v>
      </c>
      <c r="C9" s="43">
        <v>9.4587831338981427</v>
      </c>
      <c r="D9" s="39">
        <v>0.44517959849171695</v>
      </c>
      <c r="E9" s="43">
        <v>6.7927641119346243</v>
      </c>
      <c r="F9" s="39">
        <v>0.62186142509116626</v>
      </c>
      <c r="G9" s="5">
        <v>5.720964374501877</v>
      </c>
      <c r="H9" s="39">
        <v>0.43999489887298182</v>
      </c>
      <c r="I9" s="43">
        <v>6.2588960917389418</v>
      </c>
      <c r="J9" s="39">
        <v>0.72062550635879374</v>
      </c>
      <c r="K9" s="43">
        <v>4.6404130446293825</v>
      </c>
      <c r="L9" s="39">
        <v>1.001227636728466</v>
      </c>
      <c r="M9" s="5">
        <v>3.9292939015483457</v>
      </c>
      <c r="N9" s="39">
        <v>0.60355446649968025</v>
      </c>
      <c r="O9" s="43">
        <v>4.853859576984064</v>
      </c>
      <c r="P9" s="39">
        <v>0.98019816832060025</v>
      </c>
      <c r="Q9" s="43">
        <v>3.6291981033061997</v>
      </c>
      <c r="R9" s="39">
        <v>1.3662719594700532</v>
      </c>
      <c r="S9" s="43">
        <v>3.0631515271959429</v>
      </c>
    </row>
    <row r="10" spans="1:19" x14ac:dyDescent="0.25">
      <c r="A10" s="1">
        <v>90</v>
      </c>
      <c r="B10" s="39">
        <v>0.22192892373185011</v>
      </c>
      <c r="C10" s="43">
        <v>11.789148062276592</v>
      </c>
      <c r="D10" s="39">
        <v>0.3812568859303106</v>
      </c>
      <c r="E10" s="43">
        <v>8.3329642486266309</v>
      </c>
      <c r="F10" s="39">
        <v>0.53412432374500574</v>
      </c>
      <c r="G10" s="5">
        <v>6.997709882630069</v>
      </c>
      <c r="H10" s="39">
        <v>0.40055113834589157</v>
      </c>
      <c r="I10" s="43">
        <v>7.3645586556636786</v>
      </c>
      <c r="J10" s="39">
        <v>0.65537759149894059</v>
      </c>
      <c r="K10" s="43">
        <v>5.4655515331359776</v>
      </c>
      <c r="L10" s="39">
        <v>0.90665192097163172</v>
      </c>
      <c r="M10" s="5">
        <v>4.6479994687957848</v>
      </c>
      <c r="N10" s="39">
        <v>0.57855807135861947</v>
      </c>
      <c r="O10" s="43">
        <v>5.4830024005513094</v>
      </c>
      <c r="P10" s="39">
        <v>0.93307174809184301</v>
      </c>
      <c r="Q10" s="43">
        <v>4.1282998953482881</v>
      </c>
      <c r="R10" s="39">
        <v>1.2912251961682242</v>
      </c>
      <c r="S10" s="43">
        <v>3.5096625432423347</v>
      </c>
    </row>
    <row r="11" spans="1:19" x14ac:dyDescent="0.25">
      <c r="A11" s="1">
        <v>100</v>
      </c>
      <c r="B11" s="39">
        <v>0.18265807487384378</v>
      </c>
      <c r="C11" s="43">
        <v>14.78815799659475</v>
      </c>
      <c r="D11" s="39">
        <v>0.32228115349618713</v>
      </c>
      <c r="E11" s="43">
        <v>10.177448989547585</v>
      </c>
      <c r="F11" s="39">
        <v>0.454856888516942</v>
      </c>
      <c r="G11" s="5">
        <v>8.4835991865341089</v>
      </c>
      <c r="H11" s="39">
        <v>0.3571440767733931</v>
      </c>
      <c r="I11" s="43">
        <v>8.7162055285764701</v>
      </c>
      <c r="J11" s="39">
        <v>0.58663869534177293</v>
      </c>
      <c r="K11" s="43">
        <v>6.4434890333952319</v>
      </c>
      <c r="L11" s="39">
        <v>0.81027899301415884</v>
      </c>
      <c r="M11" s="5">
        <v>5.4883057093542398</v>
      </c>
      <c r="N11" s="39">
        <v>0.54244555460874555</v>
      </c>
      <c r="O11" s="43">
        <v>6.244775999382008</v>
      </c>
      <c r="P11" s="39">
        <v>0.87142140236531818</v>
      </c>
      <c r="Q11" s="43">
        <v>4.7202574118198415</v>
      </c>
      <c r="R11" s="39">
        <v>1.1995485086114221</v>
      </c>
      <c r="S11" s="43">
        <v>4.0341975764500821</v>
      </c>
    </row>
    <row r="12" spans="1:19" x14ac:dyDescent="0.25">
      <c r="A12" s="1">
        <v>110</v>
      </c>
      <c r="B12" s="39">
        <v>0.14648249840845173</v>
      </c>
      <c r="C12" s="43">
        <v>18.738235347120447</v>
      </c>
      <c r="D12" s="39">
        <v>0.26925578335819683</v>
      </c>
      <c r="E12" s="43">
        <v>12.378564198066035</v>
      </c>
      <c r="F12" s="39">
        <v>0.38477137244844689</v>
      </c>
      <c r="G12" s="5">
        <v>10.190925706443011</v>
      </c>
      <c r="H12" s="39">
        <v>0.31326247456590595</v>
      </c>
      <c r="I12" s="43">
        <v>10.352528907343219</v>
      </c>
      <c r="J12" s="39">
        <v>0.51923926932535602</v>
      </c>
      <c r="K12" s="43">
        <v>7.5841721392078352</v>
      </c>
      <c r="L12" s="39">
        <v>0.71795304787735781</v>
      </c>
      <c r="M12" s="5">
        <v>6.4529862923041668</v>
      </c>
      <c r="N12" s="39">
        <v>0.49992722886561786</v>
      </c>
      <c r="O12" s="43">
        <v>7.1514722140400542</v>
      </c>
      <c r="P12" s="39">
        <v>0.80246879997133513</v>
      </c>
      <c r="Q12" s="43">
        <v>5.4099714948274729</v>
      </c>
      <c r="R12" s="39">
        <v>1.1008809403596778</v>
      </c>
      <c r="S12" s="43">
        <v>4.6394217513870837</v>
      </c>
    </row>
    <row r="13" spans="1:19" x14ac:dyDescent="0.25">
      <c r="A13" s="1">
        <v>120</v>
      </c>
      <c r="B13" s="39">
        <v>0.11348228512428388</v>
      </c>
      <c r="C13" s="43">
        <v>24.209013015892911</v>
      </c>
      <c r="D13" s="39">
        <v>0.22194642487797372</v>
      </c>
      <c r="E13" s="43">
        <v>15.030654365503452</v>
      </c>
      <c r="F13" s="39">
        <v>0.32314227554418223</v>
      </c>
      <c r="G13" s="5">
        <v>12.145442362017187</v>
      </c>
      <c r="H13" s="39">
        <v>0.27091736464791738</v>
      </c>
      <c r="I13" s="43">
        <v>12.329351049382149</v>
      </c>
      <c r="J13" s="39">
        <v>0.45573186334741117</v>
      </c>
      <c r="K13" s="43">
        <v>8.8999701934557311</v>
      </c>
      <c r="L13" s="39">
        <v>0.63248362605728148</v>
      </c>
      <c r="M13" s="5">
        <v>7.5444873342068037</v>
      </c>
      <c r="N13" s="39">
        <v>0.45455699766591418</v>
      </c>
      <c r="O13" s="43">
        <v>8.2179560119987585</v>
      </c>
      <c r="P13" s="39">
        <v>0.73135410159407377</v>
      </c>
      <c r="Q13" s="43">
        <v>6.2021939715840038</v>
      </c>
      <c r="R13" s="39">
        <v>1.0017362895670812</v>
      </c>
      <c r="S13" s="43">
        <v>5.3272209900088052</v>
      </c>
    </row>
    <row r="14" spans="1:19" x14ac:dyDescent="0.25">
      <c r="A14" s="1">
        <v>130</v>
      </c>
      <c r="B14" s="40">
        <v>8.3290186040737527E-2</v>
      </c>
      <c r="C14" s="44">
        <v>32.51989656943902</v>
      </c>
      <c r="D14" s="40">
        <v>0.17958278835452154</v>
      </c>
      <c r="E14" s="44">
        <v>18.314672748632535</v>
      </c>
      <c r="F14" s="40">
        <v>0.26869203387988128</v>
      </c>
      <c r="G14" s="45">
        <v>14.400917320964203</v>
      </c>
      <c r="H14" s="39">
        <v>0.23108375572035383</v>
      </c>
      <c r="I14" s="43">
        <v>14.732626175399433</v>
      </c>
      <c r="J14" s="39">
        <v>0.39717641305340173</v>
      </c>
      <c r="K14" s="43">
        <v>10.408473071748519</v>
      </c>
      <c r="L14" s="39">
        <v>0.55480149294980718</v>
      </c>
      <c r="M14" s="5">
        <v>8.7662514855645988</v>
      </c>
      <c r="N14" s="39">
        <v>0.40879040897114516</v>
      </c>
      <c r="O14" s="43">
        <v>9.4630208340719637</v>
      </c>
      <c r="P14" s="39">
        <v>0.66142093410946734</v>
      </c>
      <c r="Q14" s="43">
        <v>7.1018818593303079</v>
      </c>
      <c r="R14" s="39">
        <v>0.90611335798621662</v>
      </c>
      <c r="S14" s="43">
        <v>6.0988776526656006</v>
      </c>
    </row>
    <row r="15" spans="1:19" x14ac:dyDescent="0.25">
      <c r="A15" s="1">
        <v>140</v>
      </c>
      <c r="B15" s="5"/>
      <c r="C15" s="5"/>
      <c r="D15" s="5"/>
      <c r="E15" s="5"/>
      <c r="F15" s="5"/>
      <c r="G15" s="5"/>
      <c r="H15" s="39">
        <v>0.1940776422819081</v>
      </c>
      <c r="I15" s="43">
        <v>17.70304227465687</v>
      </c>
      <c r="J15" s="39">
        <v>0.34374155492040259</v>
      </c>
      <c r="K15" s="43">
        <v>12.137025449151981</v>
      </c>
      <c r="L15" s="39">
        <v>0.48477847790687473</v>
      </c>
      <c r="M15" s="5">
        <v>10.124697192230782</v>
      </c>
      <c r="N15" s="39">
        <v>0.36417916672131717</v>
      </c>
      <c r="O15" s="43">
        <v>10.911672837698381</v>
      </c>
      <c r="P15" s="39">
        <v>0.59463359202522936</v>
      </c>
      <c r="Q15" s="43">
        <v>8.1148011112170764</v>
      </c>
      <c r="R15" s="39">
        <v>0.81618266919231375</v>
      </c>
      <c r="S15" s="43">
        <v>6.9553826114879476</v>
      </c>
    </row>
    <row r="16" spans="1:19" x14ac:dyDescent="0.25">
      <c r="A16" s="1">
        <v>150</v>
      </c>
      <c r="B16" s="5"/>
      <c r="C16" s="5"/>
      <c r="D16" s="5"/>
      <c r="E16" s="5"/>
      <c r="F16" s="5"/>
      <c r="G16" s="5"/>
      <c r="H16" s="39">
        <v>0.15982980729536553</v>
      </c>
      <c r="I16" s="43">
        <v>21.486090142826566</v>
      </c>
      <c r="J16" s="39">
        <v>0.29511059472295603</v>
      </c>
      <c r="K16" s="43">
        <v>14.130295809659806</v>
      </c>
      <c r="L16" s="39">
        <v>0.42175056936824318</v>
      </c>
      <c r="M16" s="5">
        <v>11.632189045505951</v>
      </c>
      <c r="N16" s="39">
        <v>0.32159825017547011</v>
      </c>
      <c r="O16" s="43">
        <v>12.598839401867496</v>
      </c>
      <c r="P16" s="39">
        <v>0.53198135992743867</v>
      </c>
      <c r="Q16" s="43">
        <v>9.2484443452512686</v>
      </c>
      <c r="R16" s="39">
        <v>0.73288301414773693</v>
      </c>
      <c r="S16" s="43">
        <v>7.8978980033378638</v>
      </c>
    </row>
    <row r="17" spans="1:19" x14ac:dyDescent="0.25">
      <c r="A17" s="1">
        <v>160</v>
      </c>
      <c r="B17" s="5"/>
      <c r="C17" s="5"/>
      <c r="D17" s="5"/>
      <c r="E17" s="5"/>
      <c r="F17" s="5"/>
      <c r="G17" s="5"/>
      <c r="H17" s="39">
        <v>0.12806620069558006</v>
      </c>
      <c r="I17" s="43">
        <v>26.545094594049537</v>
      </c>
      <c r="J17" s="39">
        <v>0.25073374395891568</v>
      </c>
      <c r="K17" s="43">
        <v>16.463679498505787</v>
      </c>
      <c r="L17" s="39">
        <v>0.36482737877634475</v>
      </c>
      <c r="M17" s="5">
        <v>13.311694436213143</v>
      </c>
      <c r="N17" s="39">
        <v>0.28145060374710479</v>
      </c>
      <c r="O17" s="43">
        <v>14.575468857370037</v>
      </c>
      <c r="P17" s="39">
        <v>0.4738086546693141</v>
      </c>
      <c r="Q17" s="43">
        <v>10.513386119571752</v>
      </c>
      <c r="R17" s="39">
        <v>0.65637632925653588</v>
      </c>
      <c r="S17" s="43">
        <v>8.9284026489814021</v>
      </c>
    </row>
    <row r="18" spans="1:19" x14ac:dyDescent="0.25">
      <c r="A18" s="1">
        <v>170</v>
      </c>
      <c r="B18" s="5"/>
      <c r="C18" s="5"/>
      <c r="D18" s="5"/>
      <c r="E18" s="5"/>
      <c r="F18" s="5"/>
      <c r="G18" s="5"/>
      <c r="H18" s="40">
        <v>9.8418697026838073E-2</v>
      </c>
      <c r="I18" s="44">
        <v>33.85535574700188</v>
      </c>
      <c r="J18" s="40">
        <v>0.20997477820430568</v>
      </c>
      <c r="K18" s="44">
        <v>19.268980944288639</v>
      </c>
      <c r="L18" s="40">
        <v>0.31306328344668788</v>
      </c>
      <c r="M18" s="45">
        <v>15.204593613133135</v>
      </c>
      <c r="N18" s="39">
        <v>0.24382918837801593</v>
      </c>
      <c r="O18" s="43">
        <v>16.918947894530582</v>
      </c>
      <c r="P18" s="39">
        <v>0.4200592503355649</v>
      </c>
      <c r="Q18" s="43">
        <v>11.925301798095436</v>
      </c>
      <c r="R18" s="39">
        <v>0.58636738914476194</v>
      </c>
      <c r="S18" s="43">
        <v>10.050581670186286</v>
      </c>
    </row>
    <row r="19" spans="1:19" x14ac:dyDescent="0.25">
      <c r="A19" s="1">
        <v>180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9">
        <v>0.20863531507897004</v>
      </c>
      <c r="O19" s="43">
        <v>19.751887042281314</v>
      </c>
      <c r="P19" s="39">
        <v>0.37044530629364636</v>
      </c>
      <c r="Q19" s="43">
        <v>13.50806695343416</v>
      </c>
      <c r="R19" s="39">
        <v>0.52231570570631303</v>
      </c>
      <c r="S19" s="43">
        <v>11.271073718850758</v>
      </c>
    </row>
    <row r="20" spans="1:19" x14ac:dyDescent="0.25">
      <c r="A20" s="1">
        <v>190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9">
        <v>0.17566022719820154</v>
      </c>
      <c r="O20" s="43">
        <v>23.278451271737577</v>
      </c>
      <c r="P20" s="39">
        <v>0.32455853436669579</v>
      </c>
      <c r="Q20" s="43">
        <v>15.29872983627463</v>
      </c>
      <c r="R20" s="39">
        <v>0.46356933430919872</v>
      </c>
      <c r="S20" s="43">
        <v>12.601283551587732</v>
      </c>
    </row>
    <row r="21" spans="1:19" x14ac:dyDescent="0.25">
      <c r="A21" s="1">
        <v>200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40">
        <v>0.14463880427046677</v>
      </c>
      <c r="O21" s="44">
        <v>27.861153456669289</v>
      </c>
      <c r="P21" s="40">
        <v>0.28194008295923378</v>
      </c>
      <c r="Q21" s="44">
        <v>17.355933508896886</v>
      </c>
      <c r="R21" s="40">
        <v>0.40944543174857168</v>
      </c>
      <c r="S21" s="44">
        <v>14.060146477914936</v>
      </c>
    </row>
  </sheetData>
  <mergeCells count="12">
    <mergeCell ref="N1:S1"/>
    <mergeCell ref="N2:O2"/>
    <mergeCell ref="P2:Q2"/>
    <mergeCell ref="R2:S2"/>
    <mergeCell ref="B1:G1"/>
    <mergeCell ref="B2:C2"/>
    <mergeCell ref="D2:E2"/>
    <mergeCell ref="F2:G2"/>
    <mergeCell ref="H1:M1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Comparisons</vt:lpstr>
      <vt:lpstr>Profit compare</vt:lpstr>
      <vt:lpstr>Finishing</vt:lpstr>
      <vt:lpstr>Calculations</vt:lpstr>
      <vt:lpstr>ADG_FG templates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</dc:creator>
  <cp:keywords/>
  <dc:description/>
  <cp:lastModifiedBy>Klopatek</cp:lastModifiedBy>
  <cp:revision/>
  <dcterms:created xsi:type="dcterms:W3CDTF">2018-01-30T15:36:59Z</dcterms:created>
  <dcterms:modified xsi:type="dcterms:W3CDTF">2020-12-31T20:00:40Z</dcterms:modified>
  <cp:category/>
  <cp:contentStatus/>
</cp:coreProperties>
</file>